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Юля\Desktop\2-е полугодие 2023-2024\"/>
    </mc:Choice>
  </mc:AlternateContent>
  <xr:revisionPtr revIDLastSave="0" documentId="13_ncr:1_{304F0E6A-206B-4B02-871B-C915BD7E04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,2,4 классы (14.2)" sheetId="1" r:id="rId1"/>
    <sheet name="3 классы (14.2)" sheetId="2" r:id="rId2"/>
    <sheet name="общее" sheetId="5" r:id="rId3"/>
    <sheet name="модуль (14.2)" sheetId="3" r:id="rId4"/>
    <sheet name="ОВЗ 3 кл. 2 смена (14.2)" sheetId="4" r:id="rId5"/>
    <sheet name="ОВЗ 1,2,4 кл. 1 см" sheetId="6" r:id="rId6"/>
    <sheet name="МО,СВО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8" i="7" l="1"/>
  <c r="C168" i="7"/>
  <c r="B168" i="7"/>
  <c r="F166" i="7"/>
  <c r="F168" i="7" s="1"/>
  <c r="E166" i="7"/>
  <c r="E168" i="7" s="1"/>
  <c r="F163" i="7"/>
  <c r="E163" i="7"/>
  <c r="D163" i="7"/>
  <c r="C163" i="7"/>
  <c r="B163" i="7"/>
  <c r="D154" i="7"/>
  <c r="C154" i="7"/>
  <c r="B154" i="7"/>
  <c r="F152" i="7"/>
  <c r="F154" i="7" s="1"/>
  <c r="E152" i="7"/>
  <c r="E154" i="7" s="1"/>
  <c r="F149" i="7"/>
  <c r="E149" i="7"/>
  <c r="D149" i="7"/>
  <c r="C149" i="7"/>
  <c r="B149" i="7"/>
  <c r="D141" i="7"/>
  <c r="C141" i="7"/>
  <c r="B141" i="7"/>
  <c r="F139" i="7"/>
  <c r="F141" i="7" s="1"/>
  <c r="E139" i="7"/>
  <c r="E141" i="7" s="1"/>
  <c r="F136" i="7"/>
  <c r="E136" i="7"/>
  <c r="D136" i="7"/>
  <c r="C136" i="7"/>
  <c r="B136" i="7"/>
  <c r="D127" i="7"/>
  <c r="C127" i="7"/>
  <c r="B127" i="7"/>
  <c r="F125" i="7"/>
  <c r="F127" i="7" s="1"/>
  <c r="E125" i="7"/>
  <c r="E127" i="7" s="1"/>
  <c r="F122" i="7"/>
  <c r="E122" i="7"/>
  <c r="D122" i="7"/>
  <c r="C122" i="7"/>
  <c r="B122" i="7"/>
  <c r="D113" i="7"/>
  <c r="C113" i="7"/>
  <c r="B113" i="7"/>
  <c r="F111" i="7"/>
  <c r="F113" i="7" s="1"/>
  <c r="E111" i="7"/>
  <c r="E113" i="7" s="1"/>
  <c r="F108" i="7"/>
  <c r="E108" i="7"/>
  <c r="D108" i="7"/>
  <c r="C108" i="7"/>
  <c r="B108" i="7"/>
  <c r="D99" i="7"/>
  <c r="C99" i="7"/>
  <c r="B99" i="7"/>
  <c r="F97" i="7"/>
  <c r="F99" i="7" s="1"/>
  <c r="E97" i="7"/>
  <c r="E99" i="7" s="1"/>
  <c r="F94" i="7"/>
  <c r="E94" i="7"/>
  <c r="D94" i="7"/>
  <c r="C94" i="7"/>
  <c r="B94" i="7"/>
  <c r="D84" i="7"/>
  <c r="C84" i="7"/>
  <c r="B84" i="7"/>
  <c r="F82" i="7"/>
  <c r="F84" i="7" s="1"/>
  <c r="E82" i="7"/>
  <c r="E84" i="7" s="1"/>
  <c r="F79" i="7"/>
  <c r="E79" i="7"/>
  <c r="D79" i="7"/>
  <c r="C79" i="7"/>
  <c r="B79" i="7"/>
  <c r="D71" i="7"/>
  <c r="C71" i="7"/>
  <c r="B71" i="7"/>
  <c r="F69" i="7"/>
  <c r="F71" i="7" s="1"/>
  <c r="E69" i="7"/>
  <c r="E71" i="7" s="1"/>
  <c r="F66" i="7"/>
  <c r="E66" i="7"/>
  <c r="D66" i="7"/>
  <c r="C66" i="7"/>
  <c r="B66" i="7"/>
  <c r="D57" i="7"/>
  <c r="C57" i="7"/>
  <c r="B57" i="7"/>
  <c r="F55" i="7"/>
  <c r="F57" i="7" s="1"/>
  <c r="E55" i="7"/>
  <c r="E57" i="7" s="1"/>
  <c r="F52" i="7"/>
  <c r="E52" i="7"/>
  <c r="D52" i="7"/>
  <c r="C52" i="7"/>
  <c r="B52" i="7"/>
  <c r="D43" i="7"/>
  <c r="C43" i="7"/>
  <c r="B43" i="7"/>
  <c r="F41" i="7"/>
  <c r="F43" i="7" s="1"/>
  <c r="E41" i="7"/>
  <c r="E43" i="7" s="1"/>
  <c r="F38" i="7"/>
  <c r="E38" i="7"/>
  <c r="D38" i="7"/>
  <c r="C38" i="7"/>
  <c r="B38" i="7"/>
  <c r="D28" i="7"/>
  <c r="C28" i="7"/>
  <c r="B28" i="7"/>
  <c r="F26" i="7"/>
  <c r="F28" i="7" s="1"/>
  <c r="E26" i="7"/>
  <c r="E28" i="7" s="1"/>
  <c r="F23" i="7"/>
  <c r="E23" i="7"/>
  <c r="D23" i="7"/>
  <c r="C23" i="7"/>
  <c r="B23" i="7"/>
  <c r="D15" i="7"/>
  <c r="C15" i="7"/>
  <c r="B15" i="7"/>
  <c r="F13" i="7"/>
  <c r="F15" i="7" s="1"/>
  <c r="E13" i="7"/>
  <c r="E15" i="7" s="1"/>
  <c r="F10" i="7"/>
  <c r="E10" i="7"/>
  <c r="D10" i="7"/>
  <c r="C10" i="7"/>
  <c r="B10" i="7"/>
  <c r="F186" i="6"/>
  <c r="E186" i="6"/>
  <c r="D186" i="6"/>
  <c r="C186" i="6"/>
  <c r="B186" i="6"/>
  <c r="D181" i="6"/>
  <c r="D187" i="6" s="1"/>
  <c r="B181" i="6"/>
  <c r="F179" i="6"/>
  <c r="E179" i="6"/>
  <c r="E181" i="6" s="1"/>
  <c r="E187" i="6" s="1"/>
  <c r="F177" i="6"/>
  <c r="F181" i="6" s="1"/>
  <c r="F187" i="6" s="1"/>
  <c r="D177" i="6"/>
  <c r="C177" i="6"/>
  <c r="C181" i="6" s="1"/>
  <c r="C187" i="6" s="1"/>
  <c r="F170" i="6"/>
  <c r="E170" i="6"/>
  <c r="D170" i="6"/>
  <c r="C170" i="6"/>
  <c r="B170" i="6"/>
  <c r="C165" i="6"/>
  <c r="C171" i="6" s="1"/>
  <c r="B165" i="6"/>
  <c r="F161" i="6"/>
  <c r="F165" i="6" s="1"/>
  <c r="F171" i="6" s="1"/>
  <c r="E161" i="6"/>
  <c r="E165" i="6" s="1"/>
  <c r="E171" i="6" s="1"/>
  <c r="D161" i="6"/>
  <c r="D165" i="6" s="1"/>
  <c r="D171" i="6" s="1"/>
  <c r="C161" i="6"/>
  <c r="F155" i="6"/>
  <c r="E155" i="6"/>
  <c r="D155" i="6"/>
  <c r="D156" i="6" s="1"/>
  <c r="C155" i="6"/>
  <c r="B155" i="6"/>
  <c r="E150" i="6"/>
  <c r="E156" i="6" s="1"/>
  <c r="D150" i="6"/>
  <c r="C150" i="6"/>
  <c r="C156" i="6" s="1"/>
  <c r="B150" i="6"/>
  <c r="F148" i="6"/>
  <c r="F150" i="6" s="1"/>
  <c r="F156" i="6" s="1"/>
  <c r="E148" i="6"/>
  <c r="F140" i="6"/>
  <c r="E140" i="6"/>
  <c r="D140" i="6"/>
  <c r="D141" i="6" s="1"/>
  <c r="C140" i="6"/>
  <c r="B140" i="6"/>
  <c r="F135" i="6"/>
  <c r="F141" i="6" s="1"/>
  <c r="E135" i="6"/>
  <c r="E141" i="6" s="1"/>
  <c r="D135" i="6"/>
  <c r="C135" i="6"/>
  <c r="C141" i="6" s="1"/>
  <c r="B135" i="6"/>
  <c r="F123" i="6"/>
  <c r="F124" i="6" s="1"/>
  <c r="E123" i="6"/>
  <c r="E124" i="6" s="1"/>
  <c r="D123" i="6"/>
  <c r="C123" i="6"/>
  <c r="B123" i="6"/>
  <c r="F118" i="6"/>
  <c r="E118" i="6"/>
  <c r="D118" i="6"/>
  <c r="D124" i="6" s="1"/>
  <c r="C118" i="6"/>
  <c r="C124" i="6" s="1"/>
  <c r="B118" i="6"/>
  <c r="F108" i="6"/>
  <c r="E108" i="6"/>
  <c r="D108" i="6"/>
  <c r="D109" i="6" s="1"/>
  <c r="C108" i="6"/>
  <c r="B108" i="6"/>
  <c r="E103" i="6"/>
  <c r="E109" i="6" s="1"/>
  <c r="D103" i="6"/>
  <c r="B103" i="6"/>
  <c r="F101" i="6"/>
  <c r="F103" i="6" s="1"/>
  <c r="F109" i="6" s="1"/>
  <c r="E101" i="6"/>
  <c r="D101" i="6"/>
  <c r="C101" i="6"/>
  <c r="C103" i="6" s="1"/>
  <c r="C109" i="6" s="1"/>
  <c r="F92" i="6"/>
  <c r="F93" i="6" s="1"/>
  <c r="E92" i="6"/>
  <c r="D92" i="6"/>
  <c r="C92" i="6"/>
  <c r="B92" i="6"/>
  <c r="F87" i="6"/>
  <c r="C87" i="6"/>
  <c r="C93" i="6" s="1"/>
  <c r="B87" i="6"/>
  <c r="F85" i="6"/>
  <c r="E85" i="6"/>
  <c r="E87" i="6" s="1"/>
  <c r="E93" i="6" s="1"/>
  <c r="D85" i="6"/>
  <c r="D87" i="6" s="1"/>
  <c r="D93" i="6" s="1"/>
  <c r="C85" i="6"/>
  <c r="F77" i="6"/>
  <c r="E77" i="6"/>
  <c r="D77" i="6"/>
  <c r="D78" i="6" s="1"/>
  <c r="C77" i="6"/>
  <c r="C78" i="6" s="1"/>
  <c r="B77" i="6"/>
  <c r="E72" i="6"/>
  <c r="E78" i="6" s="1"/>
  <c r="D72" i="6"/>
  <c r="C72" i="6"/>
  <c r="B72" i="6"/>
  <c r="F70" i="6"/>
  <c r="F72" i="6" s="1"/>
  <c r="F78" i="6" s="1"/>
  <c r="E70" i="6"/>
  <c r="F61" i="6"/>
  <c r="E61" i="6"/>
  <c r="D61" i="6"/>
  <c r="D62" i="6" s="1"/>
  <c r="C61" i="6"/>
  <c r="C62" i="6" s="1"/>
  <c r="B61" i="6"/>
  <c r="F56" i="6"/>
  <c r="F62" i="6" s="1"/>
  <c r="E56" i="6"/>
  <c r="E62" i="6" s="1"/>
  <c r="D56" i="6"/>
  <c r="C56" i="6"/>
  <c r="B56" i="6"/>
  <c r="F47" i="6"/>
  <c r="F48" i="6" s="1"/>
  <c r="E47" i="6"/>
  <c r="D47" i="6"/>
  <c r="C47" i="6"/>
  <c r="B47" i="6"/>
  <c r="F42" i="6"/>
  <c r="C42" i="6"/>
  <c r="C48" i="6" s="1"/>
  <c r="B42" i="6"/>
  <c r="F37" i="6"/>
  <c r="E37" i="6"/>
  <c r="E42" i="6" s="1"/>
  <c r="E48" i="6" s="1"/>
  <c r="D37" i="6"/>
  <c r="D42" i="6" s="1"/>
  <c r="D48" i="6" s="1"/>
  <c r="C37" i="6"/>
  <c r="F31" i="6"/>
  <c r="E31" i="6"/>
  <c r="D31" i="6"/>
  <c r="C31" i="6"/>
  <c r="B31" i="6"/>
  <c r="E26" i="6"/>
  <c r="E32" i="6" s="1"/>
  <c r="B26" i="6"/>
  <c r="F24" i="6"/>
  <c r="F26" i="6" s="1"/>
  <c r="F32" i="6" s="1"/>
  <c r="E24" i="6"/>
  <c r="E23" i="6"/>
  <c r="D23" i="6"/>
  <c r="D26" i="6" s="1"/>
  <c r="D32" i="6" s="1"/>
  <c r="C23" i="6"/>
  <c r="C26" i="6" s="1"/>
  <c r="C32" i="6" s="1"/>
  <c r="F16" i="6"/>
  <c r="E16" i="6"/>
  <c r="D16" i="6"/>
  <c r="C16" i="6"/>
  <c r="C17" i="6" s="1"/>
  <c r="B16" i="6"/>
  <c r="D11" i="6"/>
  <c r="D17" i="6" s="1"/>
  <c r="C11" i="6"/>
  <c r="B11" i="6"/>
  <c r="F8" i="6"/>
  <c r="F11" i="6" s="1"/>
  <c r="F17" i="6" s="1"/>
  <c r="E8" i="6"/>
  <c r="E11" i="6" s="1"/>
  <c r="E17" i="6" s="1"/>
  <c r="D8" i="6"/>
  <c r="C8" i="6"/>
  <c r="F290" i="5"/>
  <c r="E290" i="5"/>
  <c r="D290" i="5"/>
  <c r="C290" i="5"/>
  <c r="B290" i="5"/>
  <c r="F285" i="5"/>
  <c r="E285" i="5"/>
  <c r="D285" i="5"/>
  <c r="C285" i="5"/>
  <c r="B285" i="5"/>
  <c r="B277" i="5"/>
  <c r="B291" i="5" s="1"/>
  <c r="F275" i="5"/>
  <c r="E275" i="5"/>
  <c r="E277" i="5" s="1"/>
  <c r="F273" i="5"/>
  <c r="F277" i="5" s="1"/>
  <c r="F291" i="5" s="1"/>
  <c r="D273" i="5"/>
  <c r="D277" i="5" s="1"/>
  <c r="C273" i="5"/>
  <c r="C277" i="5" s="1"/>
  <c r="C291" i="5" s="1"/>
  <c r="F266" i="5"/>
  <c r="E266" i="5"/>
  <c r="D266" i="5"/>
  <c r="C266" i="5"/>
  <c r="B266" i="5"/>
  <c r="F261" i="5"/>
  <c r="E261" i="5"/>
  <c r="D261" i="5"/>
  <c r="C261" i="5"/>
  <c r="B261" i="5"/>
  <c r="B251" i="5"/>
  <c r="F247" i="5"/>
  <c r="F251" i="5" s="1"/>
  <c r="E247" i="5"/>
  <c r="E251" i="5" s="1"/>
  <c r="E267" i="5" s="1"/>
  <c r="D247" i="5"/>
  <c r="D251" i="5" s="1"/>
  <c r="D267" i="5" s="1"/>
  <c r="C247" i="5"/>
  <c r="C251" i="5" s="1"/>
  <c r="C267" i="5" s="1"/>
  <c r="F241" i="5"/>
  <c r="E241" i="5"/>
  <c r="D241" i="5"/>
  <c r="C241" i="5"/>
  <c r="B241" i="5"/>
  <c r="F236" i="5"/>
  <c r="E236" i="5"/>
  <c r="D236" i="5"/>
  <c r="C236" i="5"/>
  <c r="B236" i="5"/>
  <c r="D228" i="5"/>
  <c r="D242" i="5" s="1"/>
  <c r="C228" i="5"/>
  <c r="C242" i="5" s="1"/>
  <c r="B228" i="5"/>
  <c r="F226" i="5"/>
  <c r="F228" i="5" s="1"/>
  <c r="F242" i="5" s="1"/>
  <c r="E226" i="5"/>
  <c r="E228" i="5" s="1"/>
  <c r="E242" i="5" s="1"/>
  <c r="F218" i="5"/>
  <c r="E218" i="5"/>
  <c r="D218" i="5"/>
  <c r="C218" i="5"/>
  <c r="B218" i="5"/>
  <c r="F213" i="5"/>
  <c r="E213" i="5"/>
  <c r="E219" i="5" s="1"/>
  <c r="D213" i="5"/>
  <c r="C213" i="5"/>
  <c r="B213" i="5"/>
  <c r="F204" i="5"/>
  <c r="F219" i="5" s="1"/>
  <c r="E204" i="5"/>
  <c r="D204" i="5"/>
  <c r="D219" i="5" s="1"/>
  <c r="C204" i="5"/>
  <c r="C219" i="5" s="1"/>
  <c r="B204" i="5"/>
  <c r="B219" i="5" s="1"/>
  <c r="F192" i="5"/>
  <c r="E192" i="5"/>
  <c r="D192" i="5"/>
  <c r="C192" i="5"/>
  <c r="B192" i="5"/>
  <c r="B187" i="5"/>
  <c r="F184" i="5"/>
  <c r="E184" i="5"/>
  <c r="F181" i="5"/>
  <c r="E181" i="5"/>
  <c r="E187" i="5" s="1"/>
  <c r="E193" i="5" s="1"/>
  <c r="D181" i="5"/>
  <c r="D187" i="5" s="1"/>
  <c r="C181" i="5"/>
  <c r="C187" i="5" s="1"/>
  <c r="F178" i="5"/>
  <c r="E178" i="5"/>
  <c r="D178" i="5"/>
  <c r="D193" i="5" s="1"/>
  <c r="C178" i="5"/>
  <c r="B178" i="5"/>
  <c r="B193" i="5" s="1"/>
  <c r="F168" i="5"/>
  <c r="E168" i="5"/>
  <c r="D168" i="5"/>
  <c r="C168" i="5"/>
  <c r="B168" i="5"/>
  <c r="F163" i="5"/>
  <c r="E163" i="5"/>
  <c r="D163" i="5"/>
  <c r="C163" i="5"/>
  <c r="B163" i="5"/>
  <c r="B155" i="5"/>
  <c r="B169" i="5" s="1"/>
  <c r="F153" i="5"/>
  <c r="F155" i="5" s="1"/>
  <c r="F169" i="5" s="1"/>
  <c r="E153" i="5"/>
  <c r="E155" i="5" s="1"/>
  <c r="E169" i="5" s="1"/>
  <c r="D153" i="5"/>
  <c r="D155" i="5" s="1"/>
  <c r="C153" i="5"/>
  <c r="C155" i="5" s="1"/>
  <c r="C169" i="5" s="1"/>
  <c r="F144" i="5"/>
  <c r="E144" i="5"/>
  <c r="D144" i="5"/>
  <c r="C144" i="5"/>
  <c r="B144" i="5"/>
  <c r="F139" i="5"/>
  <c r="E139" i="5"/>
  <c r="D139" i="5"/>
  <c r="C139" i="5"/>
  <c r="B139" i="5"/>
  <c r="B130" i="5"/>
  <c r="B145" i="5" s="1"/>
  <c r="F128" i="5"/>
  <c r="F130" i="5" s="1"/>
  <c r="F145" i="5" s="1"/>
  <c r="E128" i="5"/>
  <c r="E130" i="5" s="1"/>
  <c r="E145" i="5" s="1"/>
  <c r="D128" i="5"/>
  <c r="D130" i="5" s="1"/>
  <c r="D145" i="5" s="1"/>
  <c r="C128" i="5"/>
  <c r="C130" i="5" s="1"/>
  <c r="C145" i="5" s="1"/>
  <c r="F120" i="5"/>
  <c r="E120" i="5"/>
  <c r="D120" i="5"/>
  <c r="C120" i="5"/>
  <c r="B120" i="5"/>
  <c r="F115" i="5"/>
  <c r="E115" i="5"/>
  <c r="D115" i="5"/>
  <c r="C115" i="5"/>
  <c r="B115" i="5"/>
  <c r="D107" i="5"/>
  <c r="D121" i="5" s="1"/>
  <c r="C107" i="5"/>
  <c r="C121" i="5" s="1"/>
  <c r="B107" i="5"/>
  <c r="B121" i="5" s="1"/>
  <c r="F105" i="5"/>
  <c r="F107" i="5" s="1"/>
  <c r="F121" i="5" s="1"/>
  <c r="E105" i="5"/>
  <c r="E107" i="5" s="1"/>
  <c r="E121" i="5" s="1"/>
  <c r="F96" i="5"/>
  <c r="E96" i="5"/>
  <c r="D96" i="5"/>
  <c r="C96" i="5"/>
  <c r="B96" i="5"/>
  <c r="B91" i="5"/>
  <c r="F85" i="5"/>
  <c r="F91" i="5" s="1"/>
  <c r="E85" i="5"/>
  <c r="E91" i="5" s="1"/>
  <c r="E97" i="5" s="1"/>
  <c r="D85" i="5"/>
  <c r="D91" i="5" s="1"/>
  <c r="C85" i="5"/>
  <c r="C91" i="5" s="1"/>
  <c r="F82" i="5"/>
  <c r="E82" i="5"/>
  <c r="D82" i="5"/>
  <c r="C82" i="5"/>
  <c r="C97" i="5" s="1"/>
  <c r="B82" i="5"/>
  <c r="B97" i="5" s="1"/>
  <c r="F73" i="5"/>
  <c r="E73" i="5"/>
  <c r="D73" i="5"/>
  <c r="C73" i="5"/>
  <c r="B73" i="5"/>
  <c r="F68" i="5"/>
  <c r="E68" i="5"/>
  <c r="D68" i="5"/>
  <c r="C68" i="5"/>
  <c r="B68" i="5"/>
  <c r="B60" i="5"/>
  <c r="B74" i="5" s="1"/>
  <c r="F55" i="5"/>
  <c r="F60" i="5" s="1"/>
  <c r="F74" i="5" s="1"/>
  <c r="E55" i="5"/>
  <c r="E60" i="5" s="1"/>
  <c r="E74" i="5" s="1"/>
  <c r="D55" i="5"/>
  <c r="D60" i="5" s="1"/>
  <c r="D74" i="5" s="1"/>
  <c r="C55" i="5"/>
  <c r="C60" i="5" s="1"/>
  <c r="C74" i="5" s="1"/>
  <c r="F49" i="5"/>
  <c r="E49" i="5"/>
  <c r="D49" i="5"/>
  <c r="C49" i="5"/>
  <c r="B49" i="5"/>
  <c r="F44" i="5"/>
  <c r="E44" i="5"/>
  <c r="D44" i="5"/>
  <c r="C44" i="5"/>
  <c r="B44" i="5"/>
  <c r="B35" i="5"/>
  <c r="B50" i="5" s="1"/>
  <c r="F33" i="5"/>
  <c r="F35" i="5" s="1"/>
  <c r="F50" i="5" s="1"/>
  <c r="E33" i="5"/>
  <c r="E32" i="5"/>
  <c r="E35" i="5" s="1"/>
  <c r="E50" i="5" s="1"/>
  <c r="D32" i="5"/>
  <c r="D35" i="5" s="1"/>
  <c r="D50" i="5" s="1"/>
  <c r="C32" i="5"/>
  <c r="C35" i="5" s="1"/>
  <c r="C50" i="5" s="1"/>
  <c r="F25" i="5"/>
  <c r="E25" i="5"/>
  <c r="D25" i="5"/>
  <c r="C25" i="5"/>
  <c r="B25" i="5"/>
  <c r="F20" i="5"/>
  <c r="E20" i="5"/>
  <c r="D20" i="5"/>
  <c r="C20" i="5"/>
  <c r="B20" i="5"/>
  <c r="F10" i="5"/>
  <c r="F26" i="5" s="1"/>
  <c r="B10" i="5"/>
  <c r="B26" i="5" s="1"/>
  <c r="F7" i="5"/>
  <c r="E7" i="5"/>
  <c r="E10" i="5" s="1"/>
  <c r="E26" i="5" s="1"/>
  <c r="D7" i="5"/>
  <c r="D10" i="5" s="1"/>
  <c r="D26" i="5" s="1"/>
  <c r="C7" i="5"/>
  <c r="C10" i="5" s="1"/>
  <c r="C26" i="5" s="1"/>
  <c r="C200" i="4"/>
  <c r="F199" i="4"/>
  <c r="E199" i="4"/>
  <c r="D199" i="4"/>
  <c r="C199" i="4"/>
  <c r="B199" i="4"/>
  <c r="F195" i="4"/>
  <c r="F200" i="4" s="1"/>
  <c r="E195" i="4"/>
  <c r="E200" i="4" s="1"/>
  <c r="D195" i="4"/>
  <c r="D200" i="4" s="1"/>
  <c r="C195" i="4"/>
  <c r="B195" i="4"/>
  <c r="B200" i="4" s="1"/>
  <c r="F184" i="4"/>
  <c r="B184" i="4"/>
  <c r="F183" i="4"/>
  <c r="E183" i="4"/>
  <c r="D183" i="4"/>
  <c r="C183" i="4"/>
  <c r="B183" i="4"/>
  <c r="F179" i="4"/>
  <c r="E179" i="4"/>
  <c r="E184" i="4" s="1"/>
  <c r="D179" i="4"/>
  <c r="D184" i="4" s="1"/>
  <c r="C179" i="4"/>
  <c r="C184" i="4" s="1"/>
  <c r="B179" i="4"/>
  <c r="E167" i="4"/>
  <c r="F166" i="4"/>
  <c r="E166" i="4"/>
  <c r="D166" i="4"/>
  <c r="C166" i="4"/>
  <c r="B166" i="4"/>
  <c r="F162" i="4"/>
  <c r="F167" i="4" s="1"/>
  <c r="E162" i="4"/>
  <c r="D162" i="4"/>
  <c r="D167" i="4" s="1"/>
  <c r="C162" i="4"/>
  <c r="C167" i="4" s="1"/>
  <c r="B162" i="4"/>
  <c r="B167" i="4" s="1"/>
  <c r="D151" i="4"/>
  <c r="F150" i="4"/>
  <c r="E150" i="4"/>
  <c r="D150" i="4"/>
  <c r="C150" i="4"/>
  <c r="B150" i="4"/>
  <c r="F146" i="4"/>
  <c r="F151" i="4" s="1"/>
  <c r="E146" i="4"/>
  <c r="E151" i="4" s="1"/>
  <c r="D146" i="4"/>
  <c r="C146" i="4"/>
  <c r="C151" i="4" s="1"/>
  <c r="B146" i="4"/>
  <c r="B151" i="4" s="1"/>
  <c r="F133" i="4"/>
  <c r="E133" i="4"/>
  <c r="D133" i="4"/>
  <c r="C133" i="4"/>
  <c r="B133" i="4"/>
  <c r="E129" i="4"/>
  <c r="E134" i="4" s="1"/>
  <c r="B129" i="4"/>
  <c r="B134" i="4" s="1"/>
  <c r="F126" i="4"/>
  <c r="E126" i="4"/>
  <c r="F123" i="4"/>
  <c r="F129" i="4" s="1"/>
  <c r="F134" i="4" s="1"/>
  <c r="E123" i="4"/>
  <c r="D123" i="4"/>
  <c r="D129" i="4" s="1"/>
  <c r="D134" i="4" s="1"/>
  <c r="C123" i="4"/>
  <c r="C129" i="4" s="1"/>
  <c r="C134" i="4" s="1"/>
  <c r="E116" i="4"/>
  <c r="B116" i="4"/>
  <c r="F114" i="4"/>
  <c r="F116" i="4" s="1"/>
  <c r="E114" i="4"/>
  <c r="D114" i="4"/>
  <c r="D116" i="4" s="1"/>
  <c r="D117" i="4" s="1"/>
  <c r="C114" i="4"/>
  <c r="C116" i="4" s="1"/>
  <c r="F112" i="4"/>
  <c r="F117" i="4" s="1"/>
  <c r="E112" i="4"/>
  <c r="E117" i="4" s="1"/>
  <c r="D112" i="4"/>
  <c r="C112" i="4"/>
  <c r="C117" i="4" s="1"/>
  <c r="B112" i="4"/>
  <c r="B117" i="4" s="1"/>
  <c r="C100" i="4"/>
  <c r="F99" i="4"/>
  <c r="E99" i="4"/>
  <c r="D99" i="4"/>
  <c r="C99" i="4"/>
  <c r="B99" i="4"/>
  <c r="F95" i="4"/>
  <c r="F100" i="4" s="1"/>
  <c r="E95" i="4"/>
  <c r="E100" i="4" s="1"/>
  <c r="D95" i="4"/>
  <c r="D100" i="4" s="1"/>
  <c r="C95" i="4"/>
  <c r="B95" i="4"/>
  <c r="B100" i="4" s="1"/>
  <c r="F84" i="4"/>
  <c r="E84" i="4"/>
  <c r="B84" i="4"/>
  <c r="F83" i="4"/>
  <c r="E83" i="4"/>
  <c r="D83" i="4"/>
  <c r="C83" i="4"/>
  <c r="B83" i="4"/>
  <c r="F79" i="4"/>
  <c r="E79" i="4"/>
  <c r="D79" i="4"/>
  <c r="D84" i="4" s="1"/>
  <c r="C79" i="4"/>
  <c r="C84" i="4" s="1"/>
  <c r="B79" i="4"/>
  <c r="F67" i="4"/>
  <c r="E67" i="4"/>
  <c r="B67" i="4"/>
  <c r="F65" i="4"/>
  <c r="E65" i="4"/>
  <c r="D65" i="4"/>
  <c r="D67" i="4" s="1"/>
  <c r="C65" i="4"/>
  <c r="C67" i="4" s="1"/>
  <c r="F63" i="4"/>
  <c r="F68" i="4" s="1"/>
  <c r="C63" i="4"/>
  <c r="B63" i="4"/>
  <c r="B68" i="4" s="1"/>
  <c r="F57" i="4"/>
  <c r="E57" i="4"/>
  <c r="E63" i="4" s="1"/>
  <c r="E68" i="4" s="1"/>
  <c r="D57" i="4"/>
  <c r="D63" i="4" s="1"/>
  <c r="D68" i="4" s="1"/>
  <c r="C57" i="4"/>
  <c r="D51" i="4"/>
  <c r="F50" i="4"/>
  <c r="E50" i="4"/>
  <c r="D50" i="4"/>
  <c r="C50" i="4"/>
  <c r="B50" i="4"/>
  <c r="F46" i="4"/>
  <c r="F51" i="4" s="1"/>
  <c r="E46" i="4"/>
  <c r="E51" i="4" s="1"/>
  <c r="D46" i="4"/>
  <c r="C46" i="4"/>
  <c r="C51" i="4" s="1"/>
  <c r="B46" i="4"/>
  <c r="B51" i="4" s="1"/>
  <c r="C35" i="4"/>
  <c r="E34" i="4"/>
  <c r="D34" i="4"/>
  <c r="C34" i="4"/>
  <c r="B34" i="4"/>
  <c r="F32" i="4"/>
  <c r="F34" i="4" s="1"/>
  <c r="F30" i="4"/>
  <c r="E30" i="4"/>
  <c r="E35" i="4" s="1"/>
  <c r="D30" i="4"/>
  <c r="D35" i="4" s="1"/>
  <c r="C30" i="4"/>
  <c r="B30" i="4"/>
  <c r="B35" i="4" s="1"/>
  <c r="C19" i="4"/>
  <c r="B19" i="4"/>
  <c r="F18" i="4"/>
  <c r="E18" i="4"/>
  <c r="D18" i="4"/>
  <c r="C18" i="4"/>
  <c r="B18" i="4"/>
  <c r="F14" i="4"/>
  <c r="F19" i="4" s="1"/>
  <c r="E14" i="4"/>
  <c r="E19" i="4" s="1"/>
  <c r="D14" i="4"/>
  <c r="D19" i="4" s="1"/>
  <c r="C14" i="4"/>
  <c r="B14" i="4"/>
  <c r="F321" i="3"/>
  <c r="E321" i="3"/>
  <c r="D321" i="3"/>
  <c r="C321" i="3"/>
  <c r="B321" i="3"/>
  <c r="F317" i="3"/>
  <c r="E317" i="3"/>
  <c r="D317" i="3"/>
  <c r="C317" i="3"/>
  <c r="B317" i="3"/>
  <c r="F310" i="3"/>
  <c r="E310" i="3"/>
  <c r="B310" i="3"/>
  <c r="E309" i="3"/>
  <c r="D309" i="3"/>
  <c r="D310" i="3" s="1"/>
  <c r="C309" i="3"/>
  <c r="C310" i="3" s="1"/>
  <c r="F304" i="3"/>
  <c r="E304" i="3"/>
  <c r="D304" i="3"/>
  <c r="C304" i="3"/>
  <c r="B304" i="3"/>
  <c r="F295" i="3"/>
  <c r="E295" i="3"/>
  <c r="D295" i="3"/>
  <c r="C295" i="3"/>
  <c r="B295" i="3"/>
  <c r="F291" i="3"/>
  <c r="E291" i="3"/>
  <c r="D291" i="3"/>
  <c r="C291" i="3"/>
  <c r="B291" i="3"/>
  <c r="F283" i="3"/>
  <c r="B283" i="3"/>
  <c r="E282" i="3"/>
  <c r="E283" i="3" s="1"/>
  <c r="D282" i="3"/>
  <c r="D283" i="3" s="1"/>
  <c r="C282" i="3"/>
  <c r="C283" i="3" s="1"/>
  <c r="F277" i="3"/>
  <c r="E277" i="3"/>
  <c r="D277" i="3"/>
  <c r="C277" i="3"/>
  <c r="B277" i="3"/>
  <c r="F268" i="3"/>
  <c r="E268" i="3"/>
  <c r="D268" i="3"/>
  <c r="C268" i="3"/>
  <c r="B268" i="3"/>
  <c r="F264" i="3"/>
  <c r="E264" i="3"/>
  <c r="C264" i="3"/>
  <c r="B264" i="3"/>
  <c r="F260" i="3"/>
  <c r="D260" i="3"/>
  <c r="D264" i="3" s="1"/>
  <c r="B257" i="3"/>
  <c r="E256" i="3"/>
  <c r="E257" i="3" s="1"/>
  <c r="D256" i="3"/>
  <c r="C256" i="3"/>
  <c r="C257" i="3" s="1"/>
  <c r="F253" i="3"/>
  <c r="F257" i="3" s="1"/>
  <c r="D253" i="3"/>
  <c r="D257" i="3" s="1"/>
  <c r="F251" i="3"/>
  <c r="E251" i="3"/>
  <c r="D251" i="3"/>
  <c r="C251" i="3"/>
  <c r="B251" i="3"/>
  <c r="F244" i="3"/>
  <c r="E244" i="3"/>
  <c r="D244" i="3"/>
  <c r="C244" i="3"/>
  <c r="B244" i="3"/>
  <c r="F239" i="3"/>
  <c r="E239" i="3"/>
  <c r="D239" i="3"/>
  <c r="C239" i="3"/>
  <c r="B239" i="3"/>
  <c r="F231" i="3"/>
  <c r="B231" i="3"/>
  <c r="E230" i="3"/>
  <c r="E231" i="3" s="1"/>
  <c r="D230" i="3"/>
  <c r="D231" i="3" s="1"/>
  <c r="C230" i="3"/>
  <c r="C231" i="3" s="1"/>
  <c r="F225" i="3"/>
  <c r="E225" i="3"/>
  <c r="D225" i="3"/>
  <c r="C225" i="3"/>
  <c r="B225" i="3"/>
  <c r="F216" i="3"/>
  <c r="E216" i="3"/>
  <c r="D216" i="3"/>
  <c r="C216" i="3"/>
  <c r="B216" i="3"/>
  <c r="D212" i="3"/>
  <c r="C212" i="3"/>
  <c r="B212" i="3"/>
  <c r="F209" i="3"/>
  <c r="F212" i="3" s="1"/>
  <c r="E209" i="3"/>
  <c r="E212" i="3" s="1"/>
  <c r="F204" i="3"/>
  <c r="B204" i="3"/>
  <c r="E203" i="3"/>
  <c r="E204" i="3" s="1"/>
  <c r="D203" i="3"/>
  <c r="D204" i="3" s="1"/>
  <c r="C203" i="3"/>
  <c r="C204" i="3" s="1"/>
  <c r="F198" i="3"/>
  <c r="E198" i="3"/>
  <c r="D198" i="3"/>
  <c r="C198" i="3"/>
  <c r="B198" i="3"/>
  <c r="F189" i="3"/>
  <c r="E189" i="3"/>
  <c r="D189" i="3"/>
  <c r="C189" i="3"/>
  <c r="B189" i="3"/>
  <c r="F185" i="3"/>
  <c r="E185" i="3"/>
  <c r="D185" i="3"/>
  <c r="C185" i="3"/>
  <c r="B185" i="3"/>
  <c r="F178" i="3"/>
  <c r="B178" i="3"/>
  <c r="E177" i="3"/>
  <c r="E178" i="3" s="1"/>
  <c r="D177" i="3"/>
  <c r="D178" i="3" s="1"/>
  <c r="C177" i="3"/>
  <c r="C178" i="3" s="1"/>
  <c r="F172" i="3"/>
  <c r="E172" i="3"/>
  <c r="D172" i="3"/>
  <c r="C172" i="3"/>
  <c r="B172" i="3"/>
  <c r="F162" i="3"/>
  <c r="E162" i="3"/>
  <c r="D162" i="3"/>
  <c r="C162" i="3"/>
  <c r="B162" i="3"/>
  <c r="F158" i="3"/>
  <c r="E158" i="3"/>
  <c r="D158" i="3"/>
  <c r="C158" i="3"/>
  <c r="B158" i="3"/>
  <c r="F150" i="3"/>
  <c r="E150" i="3"/>
  <c r="B150" i="3"/>
  <c r="E149" i="3"/>
  <c r="D149" i="3"/>
  <c r="D150" i="3" s="1"/>
  <c r="C149" i="3"/>
  <c r="C150" i="3" s="1"/>
  <c r="F144" i="3"/>
  <c r="E144" i="3"/>
  <c r="D144" i="3"/>
  <c r="C144" i="3"/>
  <c r="B144" i="3"/>
  <c r="F135" i="3"/>
  <c r="E135" i="3"/>
  <c r="D135" i="3"/>
  <c r="C135" i="3"/>
  <c r="B135" i="3"/>
  <c r="F131" i="3"/>
  <c r="E131" i="3"/>
  <c r="D131" i="3"/>
  <c r="C131" i="3"/>
  <c r="B131" i="3"/>
  <c r="F124" i="3"/>
  <c r="B124" i="3"/>
  <c r="E123" i="3"/>
  <c r="E124" i="3" s="1"/>
  <c r="D123" i="3"/>
  <c r="D124" i="3" s="1"/>
  <c r="C123" i="3"/>
  <c r="C124" i="3" s="1"/>
  <c r="F118" i="3"/>
  <c r="E118" i="3"/>
  <c r="D118" i="3"/>
  <c r="C118" i="3"/>
  <c r="B118" i="3"/>
  <c r="F109" i="3"/>
  <c r="E109" i="3"/>
  <c r="D109" i="3"/>
  <c r="C109" i="3"/>
  <c r="B109" i="3"/>
  <c r="F105" i="3"/>
  <c r="E105" i="3"/>
  <c r="D105" i="3"/>
  <c r="C105" i="3"/>
  <c r="B105" i="3"/>
  <c r="F97" i="3"/>
  <c r="B97" i="3"/>
  <c r="E96" i="3"/>
  <c r="E97" i="3" s="1"/>
  <c r="D96" i="3"/>
  <c r="D97" i="3" s="1"/>
  <c r="C96" i="3"/>
  <c r="C97" i="3" s="1"/>
  <c r="F91" i="3"/>
  <c r="E91" i="3"/>
  <c r="D91" i="3"/>
  <c r="C91" i="3"/>
  <c r="B91" i="3"/>
  <c r="F82" i="3"/>
  <c r="E82" i="3"/>
  <c r="D82" i="3"/>
  <c r="C82" i="3"/>
  <c r="B82" i="3"/>
  <c r="F78" i="3"/>
  <c r="E78" i="3"/>
  <c r="D78" i="3"/>
  <c r="C78" i="3"/>
  <c r="B78" i="3"/>
  <c r="F70" i="3"/>
  <c r="B70" i="3"/>
  <c r="E69" i="3"/>
  <c r="E70" i="3" s="1"/>
  <c r="D69" i="3"/>
  <c r="D70" i="3" s="1"/>
  <c r="C69" i="3"/>
  <c r="C70" i="3" s="1"/>
  <c r="F64" i="3"/>
  <c r="E64" i="3"/>
  <c r="D64" i="3"/>
  <c r="C64" i="3"/>
  <c r="B64" i="3"/>
  <c r="F55" i="3"/>
  <c r="E55" i="3"/>
  <c r="D55" i="3"/>
  <c r="C55" i="3"/>
  <c r="B55" i="3"/>
  <c r="F51" i="3"/>
  <c r="E51" i="3"/>
  <c r="D51" i="3"/>
  <c r="C51" i="3"/>
  <c r="B51" i="3"/>
  <c r="F44" i="3"/>
  <c r="E44" i="3"/>
  <c r="B44" i="3"/>
  <c r="E43" i="3"/>
  <c r="D43" i="3"/>
  <c r="D44" i="3" s="1"/>
  <c r="C43" i="3"/>
  <c r="C44" i="3" s="1"/>
  <c r="E38" i="3"/>
  <c r="B38" i="3"/>
  <c r="F35" i="3"/>
  <c r="F38" i="3" s="1"/>
  <c r="E35" i="3"/>
  <c r="D35" i="3"/>
  <c r="D38" i="3" s="1"/>
  <c r="C35" i="3"/>
  <c r="C38" i="3" s="1"/>
  <c r="F29" i="3"/>
  <c r="E29" i="3"/>
  <c r="D29" i="3"/>
  <c r="C29" i="3"/>
  <c r="B29" i="3"/>
  <c r="F25" i="3"/>
  <c r="E25" i="3"/>
  <c r="D25" i="3"/>
  <c r="C25" i="3"/>
  <c r="B25" i="3"/>
  <c r="F17" i="3"/>
  <c r="B17" i="3"/>
  <c r="E16" i="3"/>
  <c r="E17" i="3" s="1"/>
  <c r="D16" i="3"/>
  <c r="D17" i="3" s="1"/>
  <c r="C16" i="3"/>
  <c r="C17" i="3" s="1"/>
  <c r="F11" i="3"/>
  <c r="E11" i="3"/>
  <c r="D11" i="3"/>
  <c r="C11" i="3"/>
  <c r="B11" i="3"/>
  <c r="F217" i="2"/>
  <c r="E217" i="2"/>
  <c r="D217" i="2"/>
  <c r="C217" i="2"/>
  <c r="B217" i="2"/>
  <c r="D209" i="2"/>
  <c r="B209" i="2"/>
  <c r="F207" i="2"/>
  <c r="E207" i="2"/>
  <c r="E209" i="2" s="1"/>
  <c r="F205" i="2"/>
  <c r="F209" i="2" s="1"/>
  <c r="D205" i="2"/>
  <c r="C205" i="2"/>
  <c r="C209" i="2" s="1"/>
  <c r="F199" i="2"/>
  <c r="E199" i="2"/>
  <c r="D199" i="2"/>
  <c r="C199" i="2"/>
  <c r="B199" i="2"/>
  <c r="C190" i="2"/>
  <c r="B190" i="2"/>
  <c r="F186" i="2"/>
  <c r="F190" i="2" s="1"/>
  <c r="E186" i="2"/>
  <c r="E190" i="2" s="1"/>
  <c r="D186" i="2"/>
  <c r="D190" i="2" s="1"/>
  <c r="C186" i="2"/>
  <c r="F181" i="2"/>
  <c r="E181" i="2"/>
  <c r="D181" i="2"/>
  <c r="C181" i="2"/>
  <c r="B181" i="2"/>
  <c r="E173" i="2"/>
  <c r="D173" i="2"/>
  <c r="C173" i="2"/>
  <c r="B173" i="2"/>
  <c r="F171" i="2"/>
  <c r="F173" i="2" s="1"/>
  <c r="E171" i="2"/>
  <c r="F164" i="2"/>
  <c r="E164" i="2"/>
  <c r="D164" i="2"/>
  <c r="C164" i="2"/>
  <c r="B164" i="2"/>
  <c r="F155" i="2"/>
  <c r="E155" i="2"/>
  <c r="D155" i="2"/>
  <c r="C155" i="2"/>
  <c r="B155" i="2"/>
  <c r="F144" i="2"/>
  <c r="B144" i="2"/>
  <c r="F141" i="2"/>
  <c r="E141" i="2"/>
  <c r="F138" i="2"/>
  <c r="E138" i="2"/>
  <c r="E144" i="2" s="1"/>
  <c r="D138" i="2"/>
  <c r="D144" i="2" s="1"/>
  <c r="C138" i="2"/>
  <c r="C144" i="2" s="1"/>
  <c r="F135" i="2"/>
  <c r="E135" i="2"/>
  <c r="D135" i="2"/>
  <c r="C135" i="2"/>
  <c r="B135" i="2"/>
  <c r="F126" i="2"/>
  <c r="E126" i="2"/>
  <c r="D126" i="2"/>
  <c r="C126" i="2"/>
  <c r="B126" i="2"/>
  <c r="C118" i="2"/>
  <c r="B118" i="2"/>
  <c r="F116" i="2"/>
  <c r="F118" i="2" s="1"/>
  <c r="E116" i="2"/>
  <c r="E118" i="2" s="1"/>
  <c r="D116" i="2"/>
  <c r="D118" i="2" s="1"/>
  <c r="C116" i="2"/>
  <c r="F108" i="2"/>
  <c r="E108" i="2"/>
  <c r="D108" i="2"/>
  <c r="C108" i="2"/>
  <c r="B108" i="2"/>
  <c r="E100" i="2"/>
  <c r="B100" i="2"/>
  <c r="F98" i="2"/>
  <c r="F100" i="2" s="1"/>
  <c r="E98" i="2"/>
  <c r="D98" i="2"/>
  <c r="D100" i="2" s="1"/>
  <c r="C98" i="2"/>
  <c r="C100" i="2" s="1"/>
  <c r="F91" i="2"/>
  <c r="E91" i="2"/>
  <c r="D91" i="2"/>
  <c r="C91" i="2"/>
  <c r="B91" i="2"/>
  <c r="E83" i="2"/>
  <c r="D83" i="2"/>
  <c r="C83" i="2"/>
  <c r="B83" i="2"/>
  <c r="F81" i="2"/>
  <c r="F83" i="2" s="1"/>
  <c r="E81" i="2"/>
  <c r="F73" i="2"/>
  <c r="D73" i="2"/>
  <c r="B73" i="2"/>
  <c r="F67" i="2"/>
  <c r="E67" i="2"/>
  <c r="E73" i="2" s="1"/>
  <c r="D67" i="2"/>
  <c r="C67" i="2"/>
  <c r="C73" i="2" s="1"/>
  <c r="F64" i="2"/>
  <c r="E64" i="2"/>
  <c r="D64" i="2"/>
  <c r="C64" i="2"/>
  <c r="B64" i="2"/>
  <c r="F56" i="2"/>
  <c r="E56" i="2"/>
  <c r="D56" i="2"/>
  <c r="C56" i="2"/>
  <c r="B56" i="2"/>
  <c r="E48" i="2"/>
  <c r="B48" i="2"/>
  <c r="F43" i="2"/>
  <c r="F48" i="2" s="1"/>
  <c r="E43" i="2"/>
  <c r="D43" i="2"/>
  <c r="D48" i="2" s="1"/>
  <c r="C43" i="2"/>
  <c r="C48" i="2" s="1"/>
  <c r="F38" i="2"/>
  <c r="E38" i="2"/>
  <c r="D38" i="2"/>
  <c r="C38" i="2"/>
  <c r="B38" i="2"/>
  <c r="C30" i="2"/>
  <c r="B30" i="2"/>
  <c r="F28" i="2"/>
  <c r="F30" i="2" s="1"/>
  <c r="E28" i="2"/>
  <c r="E27" i="2"/>
  <c r="E30" i="2" s="1"/>
  <c r="D27" i="2"/>
  <c r="D30" i="2" s="1"/>
  <c r="C27" i="2"/>
  <c r="F21" i="2"/>
  <c r="E21" i="2"/>
  <c r="D21" i="2"/>
  <c r="C21" i="2"/>
  <c r="B21" i="2"/>
  <c r="F11" i="2"/>
  <c r="B11" i="2"/>
  <c r="F8" i="2"/>
  <c r="E8" i="2"/>
  <c r="E11" i="2" s="1"/>
  <c r="D8" i="2"/>
  <c r="D11" i="2" s="1"/>
  <c r="C8" i="2"/>
  <c r="C11" i="2" s="1"/>
  <c r="F217" i="1"/>
  <c r="E217" i="1"/>
  <c r="D217" i="1"/>
  <c r="C217" i="1"/>
  <c r="B217" i="1"/>
  <c r="D209" i="1"/>
  <c r="B209" i="1"/>
  <c r="F207" i="1"/>
  <c r="E207" i="1"/>
  <c r="E209" i="1" s="1"/>
  <c r="F205" i="1"/>
  <c r="F209" i="1" s="1"/>
  <c r="D205" i="1"/>
  <c r="C205" i="1"/>
  <c r="C209" i="1" s="1"/>
  <c r="F199" i="1"/>
  <c r="E199" i="1"/>
  <c r="D199" i="1"/>
  <c r="C199" i="1"/>
  <c r="B199" i="1"/>
  <c r="C190" i="1"/>
  <c r="B190" i="1"/>
  <c r="F186" i="1"/>
  <c r="F190" i="1" s="1"/>
  <c r="E186" i="1"/>
  <c r="E190" i="1" s="1"/>
  <c r="D186" i="1"/>
  <c r="D190" i="1" s="1"/>
  <c r="C186" i="1"/>
  <c r="F181" i="1"/>
  <c r="E181" i="1"/>
  <c r="D181" i="1"/>
  <c r="C181" i="1"/>
  <c r="B181" i="1"/>
  <c r="E173" i="1"/>
  <c r="D173" i="1"/>
  <c r="C173" i="1"/>
  <c r="B173" i="1"/>
  <c r="F171" i="1"/>
  <c r="F173" i="1" s="1"/>
  <c r="E171" i="1"/>
  <c r="F164" i="1"/>
  <c r="E164" i="1"/>
  <c r="D164" i="1"/>
  <c r="C164" i="1"/>
  <c r="B164" i="1"/>
  <c r="F155" i="1"/>
  <c r="E155" i="1"/>
  <c r="D155" i="1"/>
  <c r="C155" i="1"/>
  <c r="B155" i="1"/>
  <c r="F144" i="1"/>
  <c r="B144" i="1"/>
  <c r="F141" i="1"/>
  <c r="E141" i="1"/>
  <c r="F138" i="1"/>
  <c r="E138" i="1"/>
  <c r="E144" i="1" s="1"/>
  <c r="D138" i="1"/>
  <c r="D144" i="1" s="1"/>
  <c r="C138" i="1"/>
  <c r="C144" i="1" s="1"/>
  <c r="F135" i="1"/>
  <c r="E135" i="1"/>
  <c r="D135" i="1"/>
  <c r="C135" i="1"/>
  <c r="B135" i="1"/>
  <c r="F126" i="1"/>
  <c r="E126" i="1"/>
  <c r="D126" i="1"/>
  <c r="C126" i="1"/>
  <c r="B126" i="1"/>
  <c r="C118" i="1"/>
  <c r="B118" i="1"/>
  <c r="F116" i="1"/>
  <c r="F118" i="1" s="1"/>
  <c r="E116" i="1"/>
  <c r="E118" i="1" s="1"/>
  <c r="D116" i="1"/>
  <c r="D118" i="1" s="1"/>
  <c r="C116" i="1"/>
  <c r="F108" i="1"/>
  <c r="E108" i="1"/>
  <c r="D108" i="1"/>
  <c r="C108" i="1"/>
  <c r="B108" i="1"/>
  <c r="E100" i="1"/>
  <c r="B100" i="1"/>
  <c r="F98" i="1"/>
  <c r="F100" i="1" s="1"/>
  <c r="E98" i="1"/>
  <c r="D98" i="1"/>
  <c r="D100" i="1" s="1"/>
  <c r="C98" i="1"/>
  <c r="C100" i="1" s="1"/>
  <c r="F91" i="1"/>
  <c r="E91" i="1"/>
  <c r="D91" i="1"/>
  <c r="C91" i="1"/>
  <c r="B91" i="1"/>
  <c r="D83" i="1"/>
  <c r="C83" i="1"/>
  <c r="B83" i="1"/>
  <c r="F81" i="1"/>
  <c r="F83" i="1" s="1"/>
  <c r="E81" i="1"/>
  <c r="E83" i="1" s="1"/>
  <c r="F73" i="1"/>
  <c r="B73" i="1"/>
  <c r="F67" i="1"/>
  <c r="E67" i="1"/>
  <c r="E73" i="1" s="1"/>
  <c r="D67" i="1"/>
  <c r="D73" i="1" s="1"/>
  <c r="C67" i="1"/>
  <c r="C73" i="1" s="1"/>
  <c r="F64" i="1"/>
  <c r="E64" i="1"/>
  <c r="D64" i="1"/>
  <c r="C64" i="1"/>
  <c r="B64" i="1"/>
  <c r="F56" i="1"/>
  <c r="E56" i="1"/>
  <c r="D56" i="1"/>
  <c r="C56" i="1"/>
  <c r="B56" i="1"/>
  <c r="E48" i="1"/>
  <c r="B48" i="1"/>
  <c r="F43" i="1"/>
  <c r="F48" i="1" s="1"/>
  <c r="E43" i="1"/>
  <c r="D43" i="1"/>
  <c r="D48" i="1" s="1"/>
  <c r="C43" i="1"/>
  <c r="C48" i="1" s="1"/>
  <c r="F38" i="1"/>
  <c r="E38" i="1"/>
  <c r="D38" i="1"/>
  <c r="C38" i="1"/>
  <c r="B38" i="1"/>
  <c r="C30" i="1"/>
  <c r="B30" i="1"/>
  <c r="F28" i="1"/>
  <c r="F30" i="1" s="1"/>
  <c r="E28" i="1"/>
  <c r="E27" i="1"/>
  <c r="E30" i="1" s="1"/>
  <c r="D27" i="1"/>
  <c r="D30" i="1" s="1"/>
  <c r="C27" i="1"/>
  <c r="F21" i="1"/>
  <c r="E21" i="1"/>
  <c r="D21" i="1"/>
  <c r="C21" i="1"/>
  <c r="B21" i="1"/>
  <c r="F11" i="1"/>
  <c r="E11" i="1"/>
  <c r="B11" i="1"/>
  <c r="F8" i="1"/>
  <c r="E8" i="1"/>
  <c r="D8" i="1"/>
  <c r="D11" i="1" s="1"/>
  <c r="C8" i="1"/>
  <c r="C11" i="1" s="1"/>
  <c r="B242" i="5" l="1"/>
  <c r="F267" i="5"/>
  <c r="E291" i="5"/>
  <c r="F193" i="5"/>
  <c r="F187" i="5"/>
  <c r="B267" i="5"/>
  <c r="D169" i="5"/>
  <c r="D291" i="5"/>
  <c r="D97" i="5"/>
  <c r="C193" i="5"/>
  <c r="F97" i="5"/>
  <c r="C68" i="4"/>
  <c r="F35" i="4"/>
</calcChain>
</file>

<file path=xl/sharedStrings.xml><?xml version="1.0" encoding="utf-8"?>
<sst xmlns="http://schemas.openxmlformats.org/spreadsheetml/2006/main" count="3884" uniqueCount="239">
  <si>
    <t>1 неделя</t>
  </si>
  <si>
    <t>ПОНЕДЕЛЬНИК</t>
  </si>
  <si>
    <t>НАИМЕНОВАНИЕ</t>
  </si>
  <si>
    <t>7-11 лет</t>
  </si>
  <si>
    <t>№ ТК</t>
  </si>
  <si>
    <t>№ ПО СБОРНИКУ РЕЦЕПТУР</t>
  </si>
  <si>
    <t>ВЫХОД, гр</t>
  </si>
  <si>
    <t>Белки, гр</t>
  </si>
  <si>
    <t>Жиры, гр</t>
  </si>
  <si>
    <t>Углеводы,гр</t>
  </si>
  <si>
    <t>ККАЛ</t>
  </si>
  <si>
    <t>ЗАВТРАК</t>
  </si>
  <si>
    <t>Каша молочная "Дружба"</t>
  </si>
  <si>
    <t>265/1</t>
  </si>
  <si>
    <t>ТТК № 265</t>
  </si>
  <si>
    <t xml:space="preserve">Сыр  порциями </t>
  </si>
  <si>
    <t>25/2</t>
  </si>
  <si>
    <t>Москва 1994 таб. № 25</t>
  </si>
  <si>
    <t>Батон нарезной</t>
  </si>
  <si>
    <t>266/2</t>
  </si>
  <si>
    <t>ТТК №266</t>
  </si>
  <si>
    <t xml:space="preserve">Чай с сахаром </t>
  </si>
  <si>
    <t>685/1</t>
  </si>
  <si>
    <t>Москва 2004 № 685</t>
  </si>
  <si>
    <t>Сок фруктовый в упаковке 0,2</t>
  </si>
  <si>
    <t>ИТОГО</t>
  </si>
  <si>
    <t>ОБЕД</t>
  </si>
  <si>
    <t>Рассольник "Домашний"</t>
  </si>
  <si>
    <t>101/2</t>
  </si>
  <si>
    <t>Пермь 2018 № 101</t>
  </si>
  <si>
    <t>Медальоны из рыбы</t>
  </si>
  <si>
    <t>42/5</t>
  </si>
  <si>
    <t>ТТК № 42</t>
  </si>
  <si>
    <t>Масло сливочное( на полив)</t>
  </si>
  <si>
    <t>14/3</t>
  </si>
  <si>
    <t>Москва 2011 № 14</t>
  </si>
  <si>
    <t>Картофельное пюре</t>
  </si>
  <si>
    <t>312/1</t>
  </si>
  <si>
    <t>Москва 2011 № 312</t>
  </si>
  <si>
    <t>Овощи свежие и консервированные порциями (помидоры свежие в нарезку с горошком консерв.)</t>
  </si>
  <si>
    <t>303</t>
  </si>
  <si>
    <t>ТТК № 303</t>
  </si>
  <si>
    <t>Компот из компотной смеси</t>
  </si>
  <si>
    <t>113/1</t>
  </si>
  <si>
    <t>ТТК № 113</t>
  </si>
  <si>
    <t>Хлеб " Дарницкий" порциями</t>
  </si>
  <si>
    <t>11</t>
  </si>
  <si>
    <t>ТТК № 10</t>
  </si>
  <si>
    <t>Хлеб "Городской" порциями</t>
  </si>
  <si>
    <t>ТТК № 11</t>
  </si>
  <si>
    <t>ВТОРНИК</t>
  </si>
  <si>
    <t>Запеканка из творога с вишней</t>
  </si>
  <si>
    <t>425</t>
  </si>
  <si>
    <t>ТТК № 425</t>
  </si>
  <si>
    <t xml:space="preserve">Фрукты свежие порциями </t>
  </si>
  <si>
    <t>338/2</t>
  </si>
  <si>
    <t>Москва 2011 № 338</t>
  </si>
  <si>
    <t>Чай с сахаром и лимоном</t>
  </si>
  <si>
    <t>686/1</t>
  </si>
  <si>
    <t>Москва 2004 № 686</t>
  </si>
  <si>
    <t>Суп картофельный с горохом</t>
  </si>
  <si>
    <t>102/4</t>
  </si>
  <si>
    <t>Москва 2011 №102</t>
  </si>
  <si>
    <t>Мясо с овощами "Болоньез"</t>
  </si>
  <si>
    <t>35/2</t>
  </si>
  <si>
    <t>ТТК № 35</t>
  </si>
  <si>
    <t>Макаронные изделия отварные (спагетти)</t>
  </si>
  <si>
    <t>114/1</t>
  </si>
  <si>
    <t>ТТК № 114</t>
  </si>
  <si>
    <t>Компот из кураги</t>
  </si>
  <si>
    <t>93/1</t>
  </si>
  <si>
    <t>ТТК № 93</t>
  </si>
  <si>
    <t>СРЕДА</t>
  </si>
  <si>
    <t>Гуляш из свинины</t>
  </si>
  <si>
    <t>260/7</t>
  </si>
  <si>
    <t>Москва 2011 № 260</t>
  </si>
  <si>
    <t>Овощи свежие порциями (помидор свежий в нарезку)</t>
  </si>
  <si>
    <t>71/4</t>
  </si>
  <si>
    <t>ТТК № 71</t>
  </si>
  <si>
    <t xml:space="preserve">Борщ из свежей капусты с картофелем  </t>
  </si>
  <si>
    <t>107/3</t>
  </si>
  <si>
    <t>ТТК № 107</t>
  </si>
  <si>
    <t>Биточки из мяса птицы "Сливочные"</t>
  </si>
  <si>
    <t>263/2</t>
  </si>
  <si>
    <t>ТТК № 263</t>
  </si>
  <si>
    <t>Рис рассыпчатый отварной( из пропаренной крупы)</t>
  </si>
  <si>
    <t>110/2</t>
  </si>
  <si>
    <t>ТТК 110/1</t>
  </si>
  <si>
    <t>Компот из черной смородины</t>
  </si>
  <si>
    <t>89/2</t>
  </si>
  <si>
    <t>ТТК № 89</t>
  </si>
  <si>
    <t>ЧЕТВЕРГ</t>
  </si>
  <si>
    <t>Макароны отварные с  сыром</t>
  </si>
  <si>
    <t>204/3</t>
  </si>
  <si>
    <t>Москва 2011 № 204</t>
  </si>
  <si>
    <t>Пицца "Болоньезе" (фарш мясной)</t>
  </si>
  <si>
    <t>430/2</t>
  </si>
  <si>
    <t>ТТК № 430</t>
  </si>
  <si>
    <t xml:space="preserve">Суп из  овощей </t>
  </si>
  <si>
    <t>99/3</t>
  </si>
  <si>
    <t>Москва 2011 № 99</t>
  </si>
  <si>
    <t>Птица в соусе с томатом</t>
  </si>
  <si>
    <t>367/1</t>
  </si>
  <si>
    <t>Пермь 2018 № 367</t>
  </si>
  <si>
    <t>Каша гречневая рассыпчатая</t>
  </si>
  <si>
    <t>99/1</t>
  </si>
  <si>
    <t>ТТК № 99</t>
  </si>
  <si>
    <t>Овощи порциями (капуста квашеная со свеклой отварной)</t>
  </si>
  <si>
    <t>ТТК № 306</t>
  </si>
  <si>
    <t xml:space="preserve">Компот из яблок и вишни </t>
  </si>
  <si>
    <t>Пермь 2018 № 492</t>
  </si>
  <si>
    <t>ПЯТНИЦА</t>
  </si>
  <si>
    <t xml:space="preserve">Каша  молочная пшеничная </t>
  </si>
  <si>
    <t>ТТК №102</t>
  </si>
  <si>
    <t>Суп картофельный с макаронными изделиями</t>
  </si>
  <si>
    <t>105/2</t>
  </si>
  <si>
    <t>ТТК № 105</t>
  </si>
  <si>
    <t>Голубцы ленивые</t>
  </si>
  <si>
    <t>244/3</t>
  </si>
  <si>
    <t>ТТК № 244</t>
  </si>
  <si>
    <t>Картофель запеченный (из отварного)</t>
  </si>
  <si>
    <t>313/2</t>
  </si>
  <si>
    <t>Москва 2011 № 313</t>
  </si>
  <si>
    <t>11/2</t>
  </si>
  <si>
    <t>СУББОТА</t>
  </si>
  <si>
    <t>Рагу из овощей</t>
  </si>
  <si>
    <t>541/1</t>
  </si>
  <si>
    <t>Москва 2004 № 541/3</t>
  </si>
  <si>
    <t>Щи из свежей капусты с картофелем</t>
  </si>
  <si>
    <t>106/3</t>
  </si>
  <si>
    <t>ТТК № 106</t>
  </si>
  <si>
    <t>Шницель "Нежный"</t>
  </si>
  <si>
    <t>352/1</t>
  </si>
  <si>
    <t>ТТК № 352</t>
  </si>
  <si>
    <t>Морс из черной смородины</t>
  </si>
  <si>
    <t>89/3</t>
  </si>
  <si>
    <t>2 неделя</t>
  </si>
  <si>
    <t xml:space="preserve">Каша  молочная рисовая </t>
  </si>
  <si>
    <t>100/4</t>
  </si>
  <si>
    <t>ТТК № 100</t>
  </si>
  <si>
    <t>Фрикадельки из свинины</t>
  </si>
  <si>
    <t>280/2</t>
  </si>
  <si>
    <t>Москва 2011 № 280</t>
  </si>
  <si>
    <t>Колбаски "Сочные"</t>
  </si>
  <si>
    <t>390/2</t>
  </si>
  <si>
    <t>ТТК № 390</t>
  </si>
  <si>
    <t>Рис рассыпчатый отварной (из пропаренной крупы)</t>
  </si>
  <si>
    <t xml:space="preserve">Компот из свежих яблок </t>
  </si>
  <si>
    <t>90/1</t>
  </si>
  <si>
    <t>ТТК № 90</t>
  </si>
  <si>
    <t>Творожник ванильный со  сгущенным молоком</t>
  </si>
  <si>
    <t>29/4</t>
  </si>
  <si>
    <t>ТТК № 29</t>
  </si>
  <si>
    <t>Крендель сахарный</t>
  </si>
  <si>
    <t>415/2</t>
  </si>
  <si>
    <t>Москва 2011 № 415</t>
  </si>
  <si>
    <t>Биточки из мяса птицы</t>
  </si>
  <si>
    <t>294/8</t>
  </si>
  <si>
    <t>Москва 2011 № 294</t>
  </si>
  <si>
    <t>Котлета "Киевская"</t>
  </si>
  <si>
    <t>169/3</t>
  </si>
  <si>
    <t>Москва 2003 № 169</t>
  </si>
  <si>
    <t>Овощи свежие и консервиров. порциями (помидоры свежие в нарезку с кукурузой и горошком консерв.)</t>
  </si>
  <si>
    <t>ТТК № 304</t>
  </si>
  <si>
    <t xml:space="preserve">Каша молочная кукурузная </t>
  </si>
  <si>
    <t>ТТК № 117</t>
  </si>
  <si>
    <t xml:space="preserve">Свекольник </t>
  </si>
  <si>
    <t>35/4; 35/3</t>
  </si>
  <si>
    <t>Пермь2001 № 35</t>
  </si>
  <si>
    <t xml:space="preserve">Сок фруктовый </t>
  </si>
  <si>
    <t>389/1</t>
  </si>
  <si>
    <t>Москва 2011 № 389</t>
  </si>
  <si>
    <t xml:space="preserve">Модульное меню горячего питания по свободному выбору </t>
  </si>
  <si>
    <t>1 вариант</t>
  </si>
  <si>
    <t>Булочка "Ромашка" ( с вареным сгущенным молоком)</t>
  </si>
  <si>
    <t>254/1</t>
  </si>
  <si>
    <t>ТТК № 254</t>
  </si>
  <si>
    <t>2 вариант</t>
  </si>
  <si>
    <t xml:space="preserve">Хлеб "Городской" порциями </t>
  </si>
  <si>
    <t>3 вариант</t>
  </si>
  <si>
    <t>4 вариант</t>
  </si>
  <si>
    <t xml:space="preserve"> </t>
  </si>
  <si>
    <t>Москва 2011 № 102</t>
  </si>
  <si>
    <t>Кекс  "Творожный" (нарезной)</t>
  </si>
  <si>
    <t>447/2</t>
  </si>
  <si>
    <t>Москва 2011 № 447</t>
  </si>
  <si>
    <t>Сметанник</t>
  </si>
  <si>
    <t>59/1</t>
  </si>
  <si>
    <t>ТТК № 59</t>
  </si>
  <si>
    <t>263/1</t>
  </si>
  <si>
    <t>Овощи свежие и консервиров. порциями (помидоры свежие в нарезку с кукуруз.консерв.)</t>
  </si>
  <si>
    <t>ТТК № 305</t>
  </si>
  <si>
    <t>Шаньга с картофелем</t>
  </si>
  <si>
    <t>15/3</t>
  </si>
  <si>
    <t>Сыктывкар 1990 № 15</t>
  </si>
  <si>
    <t>430/1</t>
  </si>
  <si>
    <t>Шаньга с творогом</t>
  </si>
  <si>
    <t>Сыктывкар 1990  № 14</t>
  </si>
  <si>
    <t>Филе куриное запеченное с сыром</t>
  </si>
  <si>
    <t>19/4</t>
  </si>
  <si>
    <t>ТТК № 19</t>
  </si>
  <si>
    <t>Хачапури с сыром</t>
  </si>
  <si>
    <t>11/6</t>
  </si>
  <si>
    <t>Сыктывкар 1990 № 11</t>
  </si>
  <si>
    <t>352</t>
  </si>
  <si>
    <t>294/5</t>
  </si>
  <si>
    <t>35/4</t>
  </si>
  <si>
    <t>2 прием пищи</t>
  </si>
  <si>
    <t>Пирожок печеный с вишней</t>
  </si>
  <si>
    <t>406/30</t>
  </si>
  <si>
    <t>Москва 2011 № 406</t>
  </si>
  <si>
    <t>ОБЩИЙ ИТОГ</t>
  </si>
  <si>
    <t>313/3</t>
  </si>
  <si>
    <t>Булочка с повидлом обсыпная</t>
  </si>
  <si>
    <t>426/1</t>
  </si>
  <si>
    <t>Москва 2011 № 421</t>
  </si>
  <si>
    <t>Суп из  овощей</t>
  </si>
  <si>
    <t>11; 11/2</t>
  </si>
  <si>
    <t>ПОЛДНИК</t>
  </si>
  <si>
    <t>Булочка "Ромашка" (с вареным сгущенным молоком)</t>
  </si>
  <si>
    <t>Фрукты свежие порциями</t>
  </si>
  <si>
    <t>107/3; 107/2</t>
  </si>
  <si>
    <t>367/8</t>
  </si>
  <si>
    <t xml:space="preserve">Шаньга с картофелем </t>
  </si>
  <si>
    <t>106/2</t>
  </si>
  <si>
    <t>Котлета (куриная), запеченная в тесте</t>
  </si>
  <si>
    <t>420/4</t>
  </si>
  <si>
    <t>Москва 2011 № 420</t>
  </si>
  <si>
    <t>Сложный гарнир (картофельное пюре/капуста тушеная)</t>
  </si>
  <si>
    <t>320/1</t>
  </si>
  <si>
    <t>Москва 2011 № 280; ТТК № 109</t>
  </si>
  <si>
    <t>Масло сливочное (на полив)</t>
  </si>
  <si>
    <t>Второй завтрак</t>
  </si>
  <si>
    <t>Полдник</t>
  </si>
  <si>
    <t>169/4</t>
  </si>
  <si>
    <t>102/5</t>
  </si>
  <si>
    <t>Булочка школьная</t>
  </si>
  <si>
    <t>428/2; 428/3</t>
  </si>
  <si>
    <t>Москва 2011 № 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</si>
</sst>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rgb="FFFF0000"/>
      <name val="Calibri"/>
      <family val="2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sz val="8"/>
      <color indexed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color indexed="10"/>
      <name val="Calibri"/>
      <family val="2"/>
    </font>
    <font>
      <sz val="7"/>
      <name val="Calibri"/>
      <family val="2"/>
    </font>
    <font>
      <sz val="8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6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6" fillId="0" borderId="1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3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/>
    <xf numFmtId="0" fontId="7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5" fillId="0" borderId="0" xfId="0" applyFont="1" applyFill="1"/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217"/>
  <sheetViews>
    <sheetView tabSelected="1" zoomScale="130" zoomScaleNormal="130" workbookViewId="0">
      <selection activeCell="N14" sqref="N14"/>
    </sheetView>
  </sheetViews>
  <sheetFormatPr defaultRowHeight="11.25" x14ac:dyDescent="0.2"/>
  <cols>
    <col min="1" max="1" width="32.7109375" style="4" customWidth="1"/>
    <col min="2" max="2" width="7.7109375" style="4" customWidth="1"/>
    <col min="3" max="3" width="8" style="4" customWidth="1"/>
    <col min="4" max="4" width="8.140625" style="4" customWidth="1"/>
    <col min="5" max="5" width="9.42578125" style="4" customWidth="1"/>
    <col min="6" max="6" width="7.7109375" style="4" customWidth="1"/>
    <col min="7" max="7" width="8.42578125" style="4" customWidth="1"/>
    <col min="8" max="8" width="17.28515625" style="4" customWidth="1"/>
    <col min="9" max="256" width="9.140625" style="4"/>
    <col min="257" max="257" width="32.7109375" style="4" customWidth="1"/>
    <col min="258" max="258" width="7.7109375" style="4" customWidth="1"/>
    <col min="259" max="259" width="8" style="4" customWidth="1"/>
    <col min="260" max="260" width="8.140625" style="4" customWidth="1"/>
    <col min="261" max="261" width="9.42578125" style="4" customWidth="1"/>
    <col min="262" max="262" width="7.7109375" style="4" customWidth="1"/>
    <col min="263" max="263" width="8.42578125" style="4" customWidth="1"/>
    <col min="264" max="264" width="17.28515625" style="4" customWidth="1"/>
    <col min="265" max="512" width="9.140625" style="4"/>
    <col min="513" max="513" width="32.7109375" style="4" customWidth="1"/>
    <col min="514" max="514" width="7.7109375" style="4" customWidth="1"/>
    <col min="515" max="515" width="8" style="4" customWidth="1"/>
    <col min="516" max="516" width="8.140625" style="4" customWidth="1"/>
    <col min="517" max="517" width="9.42578125" style="4" customWidth="1"/>
    <col min="518" max="518" width="7.7109375" style="4" customWidth="1"/>
    <col min="519" max="519" width="8.42578125" style="4" customWidth="1"/>
    <col min="520" max="520" width="17.28515625" style="4" customWidth="1"/>
    <col min="521" max="768" width="9.140625" style="4"/>
    <col min="769" max="769" width="32.7109375" style="4" customWidth="1"/>
    <col min="770" max="770" width="7.7109375" style="4" customWidth="1"/>
    <col min="771" max="771" width="8" style="4" customWidth="1"/>
    <col min="772" max="772" width="8.140625" style="4" customWidth="1"/>
    <col min="773" max="773" width="9.42578125" style="4" customWidth="1"/>
    <col min="774" max="774" width="7.7109375" style="4" customWidth="1"/>
    <col min="775" max="775" width="8.42578125" style="4" customWidth="1"/>
    <col min="776" max="776" width="17.28515625" style="4" customWidth="1"/>
    <col min="777" max="1024" width="9.140625" style="4"/>
    <col min="1025" max="1025" width="32.7109375" style="4" customWidth="1"/>
    <col min="1026" max="1026" width="7.7109375" style="4" customWidth="1"/>
    <col min="1027" max="1027" width="8" style="4" customWidth="1"/>
    <col min="1028" max="1028" width="8.140625" style="4" customWidth="1"/>
    <col min="1029" max="1029" width="9.42578125" style="4" customWidth="1"/>
    <col min="1030" max="1030" width="7.7109375" style="4" customWidth="1"/>
    <col min="1031" max="1031" width="8.42578125" style="4" customWidth="1"/>
    <col min="1032" max="1032" width="17.28515625" style="4" customWidth="1"/>
    <col min="1033" max="1280" width="9.140625" style="4"/>
    <col min="1281" max="1281" width="32.7109375" style="4" customWidth="1"/>
    <col min="1282" max="1282" width="7.7109375" style="4" customWidth="1"/>
    <col min="1283" max="1283" width="8" style="4" customWidth="1"/>
    <col min="1284" max="1284" width="8.140625" style="4" customWidth="1"/>
    <col min="1285" max="1285" width="9.42578125" style="4" customWidth="1"/>
    <col min="1286" max="1286" width="7.7109375" style="4" customWidth="1"/>
    <col min="1287" max="1287" width="8.42578125" style="4" customWidth="1"/>
    <col min="1288" max="1288" width="17.28515625" style="4" customWidth="1"/>
    <col min="1289" max="1536" width="9.140625" style="4"/>
    <col min="1537" max="1537" width="32.7109375" style="4" customWidth="1"/>
    <col min="1538" max="1538" width="7.7109375" style="4" customWidth="1"/>
    <col min="1539" max="1539" width="8" style="4" customWidth="1"/>
    <col min="1540" max="1540" width="8.140625" style="4" customWidth="1"/>
    <col min="1541" max="1541" width="9.42578125" style="4" customWidth="1"/>
    <col min="1542" max="1542" width="7.7109375" style="4" customWidth="1"/>
    <col min="1543" max="1543" width="8.42578125" style="4" customWidth="1"/>
    <col min="1544" max="1544" width="17.28515625" style="4" customWidth="1"/>
    <col min="1545" max="1792" width="9.140625" style="4"/>
    <col min="1793" max="1793" width="32.7109375" style="4" customWidth="1"/>
    <col min="1794" max="1794" width="7.7109375" style="4" customWidth="1"/>
    <col min="1795" max="1795" width="8" style="4" customWidth="1"/>
    <col min="1796" max="1796" width="8.140625" style="4" customWidth="1"/>
    <col min="1797" max="1797" width="9.42578125" style="4" customWidth="1"/>
    <col min="1798" max="1798" width="7.7109375" style="4" customWidth="1"/>
    <col min="1799" max="1799" width="8.42578125" style="4" customWidth="1"/>
    <col min="1800" max="1800" width="17.28515625" style="4" customWidth="1"/>
    <col min="1801" max="2048" width="9.140625" style="4"/>
    <col min="2049" max="2049" width="32.7109375" style="4" customWidth="1"/>
    <col min="2050" max="2050" width="7.7109375" style="4" customWidth="1"/>
    <col min="2051" max="2051" width="8" style="4" customWidth="1"/>
    <col min="2052" max="2052" width="8.140625" style="4" customWidth="1"/>
    <col min="2053" max="2053" width="9.42578125" style="4" customWidth="1"/>
    <col min="2054" max="2054" width="7.7109375" style="4" customWidth="1"/>
    <col min="2055" max="2055" width="8.42578125" style="4" customWidth="1"/>
    <col min="2056" max="2056" width="17.28515625" style="4" customWidth="1"/>
    <col min="2057" max="2304" width="9.140625" style="4"/>
    <col min="2305" max="2305" width="32.7109375" style="4" customWidth="1"/>
    <col min="2306" max="2306" width="7.7109375" style="4" customWidth="1"/>
    <col min="2307" max="2307" width="8" style="4" customWidth="1"/>
    <col min="2308" max="2308" width="8.140625" style="4" customWidth="1"/>
    <col min="2309" max="2309" width="9.42578125" style="4" customWidth="1"/>
    <col min="2310" max="2310" width="7.7109375" style="4" customWidth="1"/>
    <col min="2311" max="2311" width="8.42578125" style="4" customWidth="1"/>
    <col min="2312" max="2312" width="17.28515625" style="4" customWidth="1"/>
    <col min="2313" max="2560" width="9.140625" style="4"/>
    <col min="2561" max="2561" width="32.7109375" style="4" customWidth="1"/>
    <col min="2562" max="2562" width="7.7109375" style="4" customWidth="1"/>
    <col min="2563" max="2563" width="8" style="4" customWidth="1"/>
    <col min="2564" max="2564" width="8.140625" style="4" customWidth="1"/>
    <col min="2565" max="2565" width="9.42578125" style="4" customWidth="1"/>
    <col min="2566" max="2566" width="7.7109375" style="4" customWidth="1"/>
    <col min="2567" max="2567" width="8.42578125" style="4" customWidth="1"/>
    <col min="2568" max="2568" width="17.28515625" style="4" customWidth="1"/>
    <col min="2569" max="2816" width="9.140625" style="4"/>
    <col min="2817" max="2817" width="32.7109375" style="4" customWidth="1"/>
    <col min="2818" max="2818" width="7.7109375" style="4" customWidth="1"/>
    <col min="2819" max="2819" width="8" style="4" customWidth="1"/>
    <col min="2820" max="2820" width="8.140625" style="4" customWidth="1"/>
    <col min="2821" max="2821" width="9.42578125" style="4" customWidth="1"/>
    <col min="2822" max="2822" width="7.7109375" style="4" customWidth="1"/>
    <col min="2823" max="2823" width="8.42578125" style="4" customWidth="1"/>
    <col min="2824" max="2824" width="17.28515625" style="4" customWidth="1"/>
    <col min="2825" max="3072" width="9.140625" style="4"/>
    <col min="3073" max="3073" width="32.7109375" style="4" customWidth="1"/>
    <col min="3074" max="3074" width="7.7109375" style="4" customWidth="1"/>
    <col min="3075" max="3075" width="8" style="4" customWidth="1"/>
    <col min="3076" max="3076" width="8.140625" style="4" customWidth="1"/>
    <col min="3077" max="3077" width="9.42578125" style="4" customWidth="1"/>
    <col min="3078" max="3078" width="7.7109375" style="4" customWidth="1"/>
    <col min="3079" max="3079" width="8.42578125" style="4" customWidth="1"/>
    <col min="3080" max="3080" width="17.28515625" style="4" customWidth="1"/>
    <col min="3081" max="3328" width="9.140625" style="4"/>
    <col min="3329" max="3329" width="32.7109375" style="4" customWidth="1"/>
    <col min="3330" max="3330" width="7.7109375" style="4" customWidth="1"/>
    <col min="3331" max="3331" width="8" style="4" customWidth="1"/>
    <col min="3332" max="3332" width="8.140625" style="4" customWidth="1"/>
    <col min="3333" max="3333" width="9.42578125" style="4" customWidth="1"/>
    <col min="3334" max="3334" width="7.7109375" style="4" customWidth="1"/>
    <col min="3335" max="3335" width="8.42578125" style="4" customWidth="1"/>
    <col min="3336" max="3336" width="17.28515625" style="4" customWidth="1"/>
    <col min="3337" max="3584" width="9.140625" style="4"/>
    <col min="3585" max="3585" width="32.7109375" style="4" customWidth="1"/>
    <col min="3586" max="3586" width="7.7109375" style="4" customWidth="1"/>
    <col min="3587" max="3587" width="8" style="4" customWidth="1"/>
    <col min="3588" max="3588" width="8.140625" style="4" customWidth="1"/>
    <col min="3589" max="3589" width="9.42578125" style="4" customWidth="1"/>
    <col min="3590" max="3590" width="7.7109375" style="4" customWidth="1"/>
    <col min="3591" max="3591" width="8.42578125" style="4" customWidth="1"/>
    <col min="3592" max="3592" width="17.28515625" style="4" customWidth="1"/>
    <col min="3593" max="3840" width="9.140625" style="4"/>
    <col min="3841" max="3841" width="32.7109375" style="4" customWidth="1"/>
    <col min="3842" max="3842" width="7.7109375" style="4" customWidth="1"/>
    <col min="3843" max="3843" width="8" style="4" customWidth="1"/>
    <col min="3844" max="3844" width="8.140625" style="4" customWidth="1"/>
    <col min="3845" max="3845" width="9.42578125" style="4" customWidth="1"/>
    <col min="3846" max="3846" width="7.7109375" style="4" customWidth="1"/>
    <col min="3847" max="3847" width="8.42578125" style="4" customWidth="1"/>
    <col min="3848" max="3848" width="17.28515625" style="4" customWidth="1"/>
    <col min="3849" max="4096" width="9.140625" style="4"/>
    <col min="4097" max="4097" width="32.7109375" style="4" customWidth="1"/>
    <col min="4098" max="4098" width="7.7109375" style="4" customWidth="1"/>
    <col min="4099" max="4099" width="8" style="4" customWidth="1"/>
    <col min="4100" max="4100" width="8.140625" style="4" customWidth="1"/>
    <col min="4101" max="4101" width="9.42578125" style="4" customWidth="1"/>
    <col min="4102" max="4102" width="7.7109375" style="4" customWidth="1"/>
    <col min="4103" max="4103" width="8.42578125" style="4" customWidth="1"/>
    <col min="4104" max="4104" width="17.28515625" style="4" customWidth="1"/>
    <col min="4105" max="4352" width="9.140625" style="4"/>
    <col min="4353" max="4353" width="32.7109375" style="4" customWidth="1"/>
    <col min="4354" max="4354" width="7.7109375" style="4" customWidth="1"/>
    <col min="4355" max="4355" width="8" style="4" customWidth="1"/>
    <col min="4356" max="4356" width="8.140625" style="4" customWidth="1"/>
    <col min="4357" max="4357" width="9.42578125" style="4" customWidth="1"/>
    <col min="4358" max="4358" width="7.7109375" style="4" customWidth="1"/>
    <col min="4359" max="4359" width="8.42578125" style="4" customWidth="1"/>
    <col min="4360" max="4360" width="17.28515625" style="4" customWidth="1"/>
    <col min="4361" max="4608" width="9.140625" style="4"/>
    <col min="4609" max="4609" width="32.7109375" style="4" customWidth="1"/>
    <col min="4610" max="4610" width="7.7109375" style="4" customWidth="1"/>
    <col min="4611" max="4611" width="8" style="4" customWidth="1"/>
    <col min="4612" max="4612" width="8.140625" style="4" customWidth="1"/>
    <col min="4613" max="4613" width="9.42578125" style="4" customWidth="1"/>
    <col min="4614" max="4614" width="7.7109375" style="4" customWidth="1"/>
    <col min="4615" max="4615" width="8.42578125" style="4" customWidth="1"/>
    <col min="4616" max="4616" width="17.28515625" style="4" customWidth="1"/>
    <col min="4617" max="4864" width="9.140625" style="4"/>
    <col min="4865" max="4865" width="32.7109375" style="4" customWidth="1"/>
    <col min="4866" max="4866" width="7.7109375" style="4" customWidth="1"/>
    <col min="4867" max="4867" width="8" style="4" customWidth="1"/>
    <col min="4868" max="4868" width="8.140625" style="4" customWidth="1"/>
    <col min="4869" max="4869" width="9.42578125" style="4" customWidth="1"/>
    <col min="4870" max="4870" width="7.7109375" style="4" customWidth="1"/>
    <col min="4871" max="4871" width="8.42578125" style="4" customWidth="1"/>
    <col min="4872" max="4872" width="17.28515625" style="4" customWidth="1"/>
    <col min="4873" max="5120" width="9.140625" style="4"/>
    <col min="5121" max="5121" width="32.7109375" style="4" customWidth="1"/>
    <col min="5122" max="5122" width="7.7109375" style="4" customWidth="1"/>
    <col min="5123" max="5123" width="8" style="4" customWidth="1"/>
    <col min="5124" max="5124" width="8.140625" style="4" customWidth="1"/>
    <col min="5125" max="5125" width="9.42578125" style="4" customWidth="1"/>
    <col min="5126" max="5126" width="7.7109375" style="4" customWidth="1"/>
    <col min="5127" max="5127" width="8.42578125" style="4" customWidth="1"/>
    <col min="5128" max="5128" width="17.28515625" style="4" customWidth="1"/>
    <col min="5129" max="5376" width="9.140625" style="4"/>
    <col min="5377" max="5377" width="32.7109375" style="4" customWidth="1"/>
    <col min="5378" max="5378" width="7.7109375" style="4" customWidth="1"/>
    <col min="5379" max="5379" width="8" style="4" customWidth="1"/>
    <col min="5380" max="5380" width="8.140625" style="4" customWidth="1"/>
    <col min="5381" max="5381" width="9.42578125" style="4" customWidth="1"/>
    <col min="5382" max="5382" width="7.7109375" style="4" customWidth="1"/>
    <col min="5383" max="5383" width="8.42578125" style="4" customWidth="1"/>
    <col min="5384" max="5384" width="17.28515625" style="4" customWidth="1"/>
    <col min="5385" max="5632" width="9.140625" style="4"/>
    <col min="5633" max="5633" width="32.7109375" style="4" customWidth="1"/>
    <col min="5634" max="5634" width="7.7109375" style="4" customWidth="1"/>
    <col min="5635" max="5635" width="8" style="4" customWidth="1"/>
    <col min="5636" max="5636" width="8.140625" style="4" customWidth="1"/>
    <col min="5637" max="5637" width="9.42578125" style="4" customWidth="1"/>
    <col min="5638" max="5638" width="7.7109375" style="4" customWidth="1"/>
    <col min="5639" max="5639" width="8.42578125" style="4" customWidth="1"/>
    <col min="5640" max="5640" width="17.28515625" style="4" customWidth="1"/>
    <col min="5641" max="5888" width="9.140625" style="4"/>
    <col min="5889" max="5889" width="32.7109375" style="4" customWidth="1"/>
    <col min="5890" max="5890" width="7.7109375" style="4" customWidth="1"/>
    <col min="5891" max="5891" width="8" style="4" customWidth="1"/>
    <col min="5892" max="5892" width="8.140625" style="4" customWidth="1"/>
    <col min="5893" max="5893" width="9.42578125" style="4" customWidth="1"/>
    <col min="5894" max="5894" width="7.7109375" style="4" customWidth="1"/>
    <col min="5895" max="5895" width="8.42578125" style="4" customWidth="1"/>
    <col min="5896" max="5896" width="17.28515625" style="4" customWidth="1"/>
    <col min="5897" max="6144" width="9.140625" style="4"/>
    <col min="6145" max="6145" width="32.7109375" style="4" customWidth="1"/>
    <col min="6146" max="6146" width="7.7109375" style="4" customWidth="1"/>
    <col min="6147" max="6147" width="8" style="4" customWidth="1"/>
    <col min="6148" max="6148" width="8.140625" style="4" customWidth="1"/>
    <col min="6149" max="6149" width="9.42578125" style="4" customWidth="1"/>
    <col min="6150" max="6150" width="7.7109375" style="4" customWidth="1"/>
    <col min="6151" max="6151" width="8.42578125" style="4" customWidth="1"/>
    <col min="6152" max="6152" width="17.28515625" style="4" customWidth="1"/>
    <col min="6153" max="6400" width="9.140625" style="4"/>
    <col min="6401" max="6401" width="32.7109375" style="4" customWidth="1"/>
    <col min="6402" max="6402" width="7.7109375" style="4" customWidth="1"/>
    <col min="6403" max="6403" width="8" style="4" customWidth="1"/>
    <col min="6404" max="6404" width="8.140625" style="4" customWidth="1"/>
    <col min="6405" max="6405" width="9.42578125" style="4" customWidth="1"/>
    <col min="6406" max="6406" width="7.7109375" style="4" customWidth="1"/>
    <col min="6407" max="6407" width="8.42578125" style="4" customWidth="1"/>
    <col min="6408" max="6408" width="17.28515625" style="4" customWidth="1"/>
    <col min="6409" max="6656" width="9.140625" style="4"/>
    <col min="6657" max="6657" width="32.7109375" style="4" customWidth="1"/>
    <col min="6658" max="6658" width="7.7109375" style="4" customWidth="1"/>
    <col min="6659" max="6659" width="8" style="4" customWidth="1"/>
    <col min="6660" max="6660" width="8.140625" style="4" customWidth="1"/>
    <col min="6661" max="6661" width="9.42578125" style="4" customWidth="1"/>
    <col min="6662" max="6662" width="7.7109375" style="4" customWidth="1"/>
    <col min="6663" max="6663" width="8.42578125" style="4" customWidth="1"/>
    <col min="6664" max="6664" width="17.28515625" style="4" customWidth="1"/>
    <col min="6665" max="6912" width="9.140625" style="4"/>
    <col min="6913" max="6913" width="32.7109375" style="4" customWidth="1"/>
    <col min="6914" max="6914" width="7.7109375" style="4" customWidth="1"/>
    <col min="6915" max="6915" width="8" style="4" customWidth="1"/>
    <col min="6916" max="6916" width="8.140625" style="4" customWidth="1"/>
    <col min="6917" max="6917" width="9.42578125" style="4" customWidth="1"/>
    <col min="6918" max="6918" width="7.7109375" style="4" customWidth="1"/>
    <col min="6919" max="6919" width="8.42578125" style="4" customWidth="1"/>
    <col min="6920" max="6920" width="17.28515625" style="4" customWidth="1"/>
    <col min="6921" max="7168" width="9.140625" style="4"/>
    <col min="7169" max="7169" width="32.7109375" style="4" customWidth="1"/>
    <col min="7170" max="7170" width="7.7109375" style="4" customWidth="1"/>
    <col min="7171" max="7171" width="8" style="4" customWidth="1"/>
    <col min="7172" max="7172" width="8.140625" style="4" customWidth="1"/>
    <col min="7173" max="7173" width="9.42578125" style="4" customWidth="1"/>
    <col min="7174" max="7174" width="7.7109375" style="4" customWidth="1"/>
    <col min="7175" max="7175" width="8.42578125" style="4" customWidth="1"/>
    <col min="7176" max="7176" width="17.28515625" style="4" customWidth="1"/>
    <col min="7177" max="7424" width="9.140625" style="4"/>
    <col min="7425" max="7425" width="32.7109375" style="4" customWidth="1"/>
    <col min="7426" max="7426" width="7.7109375" style="4" customWidth="1"/>
    <col min="7427" max="7427" width="8" style="4" customWidth="1"/>
    <col min="7428" max="7428" width="8.140625" style="4" customWidth="1"/>
    <col min="7429" max="7429" width="9.42578125" style="4" customWidth="1"/>
    <col min="7430" max="7430" width="7.7109375" style="4" customWidth="1"/>
    <col min="7431" max="7431" width="8.42578125" style="4" customWidth="1"/>
    <col min="7432" max="7432" width="17.28515625" style="4" customWidth="1"/>
    <col min="7433" max="7680" width="9.140625" style="4"/>
    <col min="7681" max="7681" width="32.7109375" style="4" customWidth="1"/>
    <col min="7682" max="7682" width="7.7109375" style="4" customWidth="1"/>
    <col min="7683" max="7683" width="8" style="4" customWidth="1"/>
    <col min="7684" max="7684" width="8.140625" style="4" customWidth="1"/>
    <col min="7685" max="7685" width="9.42578125" style="4" customWidth="1"/>
    <col min="7686" max="7686" width="7.7109375" style="4" customWidth="1"/>
    <col min="7687" max="7687" width="8.42578125" style="4" customWidth="1"/>
    <col min="7688" max="7688" width="17.28515625" style="4" customWidth="1"/>
    <col min="7689" max="7936" width="9.140625" style="4"/>
    <col min="7937" max="7937" width="32.7109375" style="4" customWidth="1"/>
    <col min="7938" max="7938" width="7.7109375" style="4" customWidth="1"/>
    <col min="7939" max="7939" width="8" style="4" customWidth="1"/>
    <col min="7940" max="7940" width="8.140625" style="4" customWidth="1"/>
    <col min="7941" max="7941" width="9.42578125" style="4" customWidth="1"/>
    <col min="7942" max="7942" width="7.7109375" style="4" customWidth="1"/>
    <col min="7943" max="7943" width="8.42578125" style="4" customWidth="1"/>
    <col min="7944" max="7944" width="17.28515625" style="4" customWidth="1"/>
    <col min="7945" max="8192" width="9.140625" style="4"/>
    <col min="8193" max="8193" width="32.7109375" style="4" customWidth="1"/>
    <col min="8194" max="8194" width="7.7109375" style="4" customWidth="1"/>
    <col min="8195" max="8195" width="8" style="4" customWidth="1"/>
    <col min="8196" max="8196" width="8.140625" style="4" customWidth="1"/>
    <col min="8197" max="8197" width="9.42578125" style="4" customWidth="1"/>
    <col min="8198" max="8198" width="7.7109375" style="4" customWidth="1"/>
    <col min="8199" max="8199" width="8.42578125" style="4" customWidth="1"/>
    <col min="8200" max="8200" width="17.28515625" style="4" customWidth="1"/>
    <col min="8201" max="8448" width="9.140625" style="4"/>
    <col min="8449" max="8449" width="32.7109375" style="4" customWidth="1"/>
    <col min="8450" max="8450" width="7.7109375" style="4" customWidth="1"/>
    <col min="8451" max="8451" width="8" style="4" customWidth="1"/>
    <col min="8452" max="8452" width="8.140625" style="4" customWidth="1"/>
    <col min="8453" max="8453" width="9.42578125" style="4" customWidth="1"/>
    <col min="8454" max="8454" width="7.7109375" style="4" customWidth="1"/>
    <col min="8455" max="8455" width="8.42578125" style="4" customWidth="1"/>
    <col min="8456" max="8456" width="17.28515625" style="4" customWidth="1"/>
    <col min="8457" max="8704" width="9.140625" style="4"/>
    <col min="8705" max="8705" width="32.7109375" style="4" customWidth="1"/>
    <col min="8706" max="8706" width="7.7109375" style="4" customWidth="1"/>
    <col min="8707" max="8707" width="8" style="4" customWidth="1"/>
    <col min="8708" max="8708" width="8.140625" style="4" customWidth="1"/>
    <col min="8709" max="8709" width="9.42578125" style="4" customWidth="1"/>
    <col min="8710" max="8710" width="7.7109375" style="4" customWidth="1"/>
    <col min="8711" max="8711" width="8.42578125" style="4" customWidth="1"/>
    <col min="8712" max="8712" width="17.28515625" style="4" customWidth="1"/>
    <col min="8713" max="8960" width="9.140625" style="4"/>
    <col min="8961" max="8961" width="32.7109375" style="4" customWidth="1"/>
    <col min="8962" max="8962" width="7.7109375" style="4" customWidth="1"/>
    <col min="8963" max="8963" width="8" style="4" customWidth="1"/>
    <col min="8964" max="8964" width="8.140625" style="4" customWidth="1"/>
    <col min="8965" max="8965" width="9.42578125" style="4" customWidth="1"/>
    <col min="8966" max="8966" width="7.7109375" style="4" customWidth="1"/>
    <col min="8967" max="8967" width="8.42578125" style="4" customWidth="1"/>
    <col min="8968" max="8968" width="17.28515625" style="4" customWidth="1"/>
    <col min="8969" max="9216" width="9.140625" style="4"/>
    <col min="9217" max="9217" width="32.7109375" style="4" customWidth="1"/>
    <col min="9218" max="9218" width="7.7109375" style="4" customWidth="1"/>
    <col min="9219" max="9219" width="8" style="4" customWidth="1"/>
    <col min="9220" max="9220" width="8.140625" style="4" customWidth="1"/>
    <col min="9221" max="9221" width="9.42578125" style="4" customWidth="1"/>
    <col min="9222" max="9222" width="7.7109375" style="4" customWidth="1"/>
    <col min="9223" max="9223" width="8.42578125" style="4" customWidth="1"/>
    <col min="9224" max="9224" width="17.28515625" style="4" customWidth="1"/>
    <col min="9225" max="9472" width="9.140625" style="4"/>
    <col min="9473" max="9473" width="32.7109375" style="4" customWidth="1"/>
    <col min="9474" max="9474" width="7.7109375" style="4" customWidth="1"/>
    <col min="9475" max="9475" width="8" style="4" customWidth="1"/>
    <col min="9476" max="9476" width="8.140625" style="4" customWidth="1"/>
    <col min="9477" max="9477" width="9.42578125" style="4" customWidth="1"/>
    <col min="9478" max="9478" width="7.7109375" style="4" customWidth="1"/>
    <col min="9479" max="9479" width="8.42578125" style="4" customWidth="1"/>
    <col min="9480" max="9480" width="17.28515625" style="4" customWidth="1"/>
    <col min="9481" max="9728" width="9.140625" style="4"/>
    <col min="9729" max="9729" width="32.7109375" style="4" customWidth="1"/>
    <col min="9730" max="9730" width="7.7109375" style="4" customWidth="1"/>
    <col min="9731" max="9731" width="8" style="4" customWidth="1"/>
    <col min="9732" max="9732" width="8.140625" style="4" customWidth="1"/>
    <col min="9733" max="9733" width="9.42578125" style="4" customWidth="1"/>
    <col min="9734" max="9734" width="7.7109375" style="4" customWidth="1"/>
    <col min="9735" max="9735" width="8.42578125" style="4" customWidth="1"/>
    <col min="9736" max="9736" width="17.28515625" style="4" customWidth="1"/>
    <col min="9737" max="9984" width="9.140625" style="4"/>
    <col min="9985" max="9985" width="32.7109375" style="4" customWidth="1"/>
    <col min="9986" max="9986" width="7.7109375" style="4" customWidth="1"/>
    <col min="9987" max="9987" width="8" style="4" customWidth="1"/>
    <col min="9988" max="9988" width="8.140625" style="4" customWidth="1"/>
    <col min="9989" max="9989" width="9.42578125" style="4" customWidth="1"/>
    <col min="9990" max="9990" width="7.7109375" style="4" customWidth="1"/>
    <col min="9991" max="9991" width="8.42578125" style="4" customWidth="1"/>
    <col min="9992" max="9992" width="17.28515625" style="4" customWidth="1"/>
    <col min="9993" max="10240" width="9.140625" style="4"/>
    <col min="10241" max="10241" width="32.7109375" style="4" customWidth="1"/>
    <col min="10242" max="10242" width="7.7109375" style="4" customWidth="1"/>
    <col min="10243" max="10243" width="8" style="4" customWidth="1"/>
    <col min="10244" max="10244" width="8.140625" style="4" customWidth="1"/>
    <col min="10245" max="10245" width="9.42578125" style="4" customWidth="1"/>
    <col min="10246" max="10246" width="7.7109375" style="4" customWidth="1"/>
    <col min="10247" max="10247" width="8.42578125" style="4" customWidth="1"/>
    <col min="10248" max="10248" width="17.28515625" style="4" customWidth="1"/>
    <col min="10249" max="10496" width="9.140625" style="4"/>
    <col min="10497" max="10497" width="32.7109375" style="4" customWidth="1"/>
    <col min="10498" max="10498" width="7.7109375" style="4" customWidth="1"/>
    <col min="10499" max="10499" width="8" style="4" customWidth="1"/>
    <col min="10500" max="10500" width="8.140625" style="4" customWidth="1"/>
    <col min="10501" max="10501" width="9.42578125" style="4" customWidth="1"/>
    <col min="10502" max="10502" width="7.7109375" style="4" customWidth="1"/>
    <col min="10503" max="10503" width="8.42578125" style="4" customWidth="1"/>
    <col min="10504" max="10504" width="17.28515625" style="4" customWidth="1"/>
    <col min="10505" max="10752" width="9.140625" style="4"/>
    <col min="10753" max="10753" width="32.7109375" style="4" customWidth="1"/>
    <col min="10754" max="10754" width="7.7109375" style="4" customWidth="1"/>
    <col min="10755" max="10755" width="8" style="4" customWidth="1"/>
    <col min="10756" max="10756" width="8.140625" style="4" customWidth="1"/>
    <col min="10757" max="10757" width="9.42578125" style="4" customWidth="1"/>
    <col min="10758" max="10758" width="7.7109375" style="4" customWidth="1"/>
    <col min="10759" max="10759" width="8.42578125" style="4" customWidth="1"/>
    <col min="10760" max="10760" width="17.28515625" style="4" customWidth="1"/>
    <col min="10761" max="11008" width="9.140625" style="4"/>
    <col min="11009" max="11009" width="32.7109375" style="4" customWidth="1"/>
    <col min="11010" max="11010" width="7.7109375" style="4" customWidth="1"/>
    <col min="11011" max="11011" width="8" style="4" customWidth="1"/>
    <col min="11012" max="11012" width="8.140625" style="4" customWidth="1"/>
    <col min="11013" max="11013" width="9.42578125" style="4" customWidth="1"/>
    <col min="11014" max="11014" width="7.7109375" style="4" customWidth="1"/>
    <col min="11015" max="11015" width="8.42578125" style="4" customWidth="1"/>
    <col min="11016" max="11016" width="17.28515625" style="4" customWidth="1"/>
    <col min="11017" max="11264" width="9.140625" style="4"/>
    <col min="11265" max="11265" width="32.7109375" style="4" customWidth="1"/>
    <col min="11266" max="11266" width="7.7109375" style="4" customWidth="1"/>
    <col min="11267" max="11267" width="8" style="4" customWidth="1"/>
    <col min="11268" max="11268" width="8.140625" style="4" customWidth="1"/>
    <col min="11269" max="11269" width="9.42578125" style="4" customWidth="1"/>
    <col min="11270" max="11270" width="7.7109375" style="4" customWidth="1"/>
    <col min="11271" max="11271" width="8.42578125" style="4" customWidth="1"/>
    <col min="11272" max="11272" width="17.28515625" style="4" customWidth="1"/>
    <col min="11273" max="11520" width="9.140625" style="4"/>
    <col min="11521" max="11521" width="32.7109375" style="4" customWidth="1"/>
    <col min="11522" max="11522" width="7.7109375" style="4" customWidth="1"/>
    <col min="11523" max="11523" width="8" style="4" customWidth="1"/>
    <col min="11524" max="11524" width="8.140625" style="4" customWidth="1"/>
    <col min="11525" max="11525" width="9.42578125" style="4" customWidth="1"/>
    <col min="11526" max="11526" width="7.7109375" style="4" customWidth="1"/>
    <col min="11527" max="11527" width="8.42578125" style="4" customWidth="1"/>
    <col min="11528" max="11528" width="17.28515625" style="4" customWidth="1"/>
    <col min="11529" max="11776" width="9.140625" style="4"/>
    <col min="11777" max="11777" width="32.7109375" style="4" customWidth="1"/>
    <col min="11778" max="11778" width="7.7109375" style="4" customWidth="1"/>
    <col min="11779" max="11779" width="8" style="4" customWidth="1"/>
    <col min="11780" max="11780" width="8.140625" style="4" customWidth="1"/>
    <col min="11781" max="11781" width="9.42578125" style="4" customWidth="1"/>
    <col min="11782" max="11782" width="7.7109375" style="4" customWidth="1"/>
    <col min="11783" max="11783" width="8.42578125" style="4" customWidth="1"/>
    <col min="11784" max="11784" width="17.28515625" style="4" customWidth="1"/>
    <col min="11785" max="12032" width="9.140625" style="4"/>
    <col min="12033" max="12033" width="32.7109375" style="4" customWidth="1"/>
    <col min="12034" max="12034" width="7.7109375" style="4" customWidth="1"/>
    <col min="12035" max="12035" width="8" style="4" customWidth="1"/>
    <col min="12036" max="12036" width="8.140625" style="4" customWidth="1"/>
    <col min="12037" max="12037" width="9.42578125" style="4" customWidth="1"/>
    <col min="12038" max="12038" width="7.7109375" style="4" customWidth="1"/>
    <col min="12039" max="12039" width="8.42578125" style="4" customWidth="1"/>
    <col min="12040" max="12040" width="17.28515625" style="4" customWidth="1"/>
    <col min="12041" max="12288" width="9.140625" style="4"/>
    <col min="12289" max="12289" width="32.7109375" style="4" customWidth="1"/>
    <col min="12290" max="12290" width="7.7109375" style="4" customWidth="1"/>
    <col min="12291" max="12291" width="8" style="4" customWidth="1"/>
    <col min="12292" max="12292" width="8.140625" style="4" customWidth="1"/>
    <col min="12293" max="12293" width="9.42578125" style="4" customWidth="1"/>
    <col min="12294" max="12294" width="7.7109375" style="4" customWidth="1"/>
    <col min="12295" max="12295" width="8.42578125" style="4" customWidth="1"/>
    <col min="12296" max="12296" width="17.28515625" style="4" customWidth="1"/>
    <col min="12297" max="12544" width="9.140625" style="4"/>
    <col min="12545" max="12545" width="32.7109375" style="4" customWidth="1"/>
    <col min="12546" max="12546" width="7.7109375" style="4" customWidth="1"/>
    <col min="12547" max="12547" width="8" style="4" customWidth="1"/>
    <col min="12548" max="12548" width="8.140625" style="4" customWidth="1"/>
    <col min="12549" max="12549" width="9.42578125" style="4" customWidth="1"/>
    <col min="12550" max="12550" width="7.7109375" style="4" customWidth="1"/>
    <col min="12551" max="12551" width="8.42578125" style="4" customWidth="1"/>
    <col min="12552" max="12552" width="17.28515625" style="4" customWidth="1"/>
    <col min="12553" max="12800" width="9.140625" style="4"/>
    <col min="12801" max="12801" width="32.7109375" style="4" customWidth="1"/>
    <col min="12802" max="12802" width="7.7109375" style="4" customWidth="1"/>
    <col min="12803" max="12803" width="8" style="4" customWidth="1"/>
    <col min="12804" max="12804" width="8.140625" style="4" customWidth="1"/>
    <col min="12805" max="12805" width="9.42578125" style="4" customWidth="1"/>
    <col min="12806" max="12806" width="7.7109375" style="4" customWidth="1"/>
    <col min="12807" max="12807" width="8.42578125" style="4" customWidth="1"/>
    <col min="12808" max="12808" width="17.28515625" style="4" customWidth="1"/>
    <col min="12809" max="13056" width="9.140625" style="4"/>
    <col min="13057" max="13057" width="32.7109375" style="4" customWidth="1"/>
    <col min="13058" max="13058" width="7.7109375" style="4" customWidth="1"/>
    <col min="13059" max="13059" width="8" style="4" customWidth="1"/>
    <col min="13060" max="13060" width="8.140625" style="4" customWidth="1"/>
    <col min="13061" max="13061" width="9.42578125" style="4" customWidth="1"/>
    <col min="13062" max="13062" width="7.7109375" style="4" customWidth="1"/>
    <col min="13063" max="13063" width="8.42578125" style="4" customWidth="1"/>
    <col min="13064" max="13064" width="17.28515625" style="4" customWidth="1"/>
    <col min="13065" max="13312" width="9.140625" style="4"/>
    <col min="13313" max="13313" width="32.7109375" style="4" customWidth="1"/>
    <col min="13314" max="13314" width="7.7109375" style="4" customWidth="1"/>
    <col min="13315" max="13315" width="8" style="4" customWidth="1"/>
    <col min="13316" max="13316" width="8.140625" style="4" customWidth="1"/>
    <col min="13317" max="13317" width="9.42578125" style="4" customWidth="1"/>
    <col min="13318" max="13318" width="7.7109375" style="4" customWidth="1"/>
    <col min="13319" max="13319" width="8.42578125" style="4" customWidth="1"/>
    <col min="13320" max="13320" width="17.28515625" style="4" customWidth="1"/>
    <col min="13321" max="13568" width="9.140625" style="4"/>
    <col min="13569" max="13569" width="32.7109375" style="4" customWidth="1"/>
    <col min="13570" max="13570" width="7.7109375" style="4" customWidth="1"/>
    <col min="13571" max="13571" width="8" style="4" customWidth="1"/>
    <col min="13572" max="13572" width="8.140625" style="4" customWidth="1"/>
    <col min="13573" max="13573" width="9.42578125" style="4" customWidth="1"/>
    <col min="13574" max="13574" width="7.7109375" style="4" customWidth="1"/>
    <col min="13575" max="13575" width="8.42578125" style="4" customWidth="1"/>
    <col min="13576" max="13576" width="17.28515625" style="4" customWidth="1"/>
    <col min="13577" max="13824" width="9.140625" style="4"/>
    <col min="13825" max="13825" width="32.7109375" style="4" customWidth="1"/>
    <col min="13826" max="13826" width="7.7109375" style="4" customWidth="1"/>
    <col min="13827" max="13827" width="8" style="4" customWidth="1"/>
    <col min="13828" max="13828" width="8.140625" style="4" customWidth="1"/>
    <col min="13829" max="13829" width="9.42578125" style="4" customWidth="1"/>
    <col min="13830" max="13830" width="7.7109375" style="4" customWidth="1"/>
    <col min="13831" max="13831" width="8.42578125" style="4" customWidth="1"/>
    <col min="13832" max="13832" width="17.28515625" style="4" customWidth="1"/>
    <col min="13833" max="14080" width="9.140625" style="4"/>
    <col min="14081" max="14081" width="32.7109375" style="4" customWidth="1"/>
    <col min="14082" max="14082" width="7.7109375" style="4" customWidth="1"/>
    <col min="14083" max="14083" width="8" style="4" customWidth="1"/>
    <col min="14084" max="14084" width="8.140625" style="4" customWidth="1"/>
    <col min="14085" max="14085" width="9.42578125" style="4" customWidth="1"/>
    <col min="14086" max="14086" width="7.7109375" style="4" customWidth="1"/>
    <col min="14087" max="14087" width="8.42578125" style="4" customWidth="1"/>
    <col min="14088" max="14088" width="17.28515625" style="4" customWidth="1"/>
    <col min="14089" max="14336" width="9.140625" style="4"/>
    <col min="14337" max="14337" width="32.7109375" style="4" customWidth="1"/>
    <col min="14338" max="14338" width="7.7109375" style="4" customWidth="1"/>
    <col min="14339" max="14339" width="8" style="4" customWidth="1"/>
    <col min="14340" max="14340" width="8.140625" style="4" customWidth="1"/>
    <col min="14341" max="14341" width="9.42578125" style="4" customWidth="1"/>
    <col min="14342" max="14342" width="7.7109375" style="4" customWidth="1"/>
    <col min="14343" max="14343" width="8.42578125" style="4" customWidth="1"/>
    <col min="14344" max="14344" width="17.28515625" style="4" customWidth="1"/>
    <col min="14345" max="14592" width="9.140625" style="4"/>
    <col min="14593" max="14593" width="32.7109375" style="4" customWidth="1"/>
    <col min="14594" max="14594" width="7.7109375" style="4" customWidth="1"/>
    <col min="14595" max="14595" width="8" style="4" customWidth="1"/>
    <col min="14596" max="14596" width="8.140625" style="4" customWidth="1"/>
    <col min="14597" max="14597" width="9.42578125" style="4" customWidth="1"/>
    <col min="14598" max="14598" width="7.7109375" style="4" customWidth="1"/>
    <col min="14599" max="14599" width="8.42578125" style="4" customWidth="1"/>
    <col min="14600" max="14600" width="17.28515625" style="4" customWidth="1"/>
    <col min="14601" max="14848" width="9.140625" style="4"/>
    <col min="14849" max="14849" width="32.7109375" style="4" customWidth="1"/>
    <col min="14850" max="14850" width="7.7109375" style="4" customWidth="1"/>
    <col min="14851" max="14851" width="8" style="4" customWidth="1"/>
    <col min="14852" max="14852" width="8.140625" style="4" customWidth="1"/>
    <col min="14853" max="14853" width="9.42578125" style="4" customWidth="1"/>
    <col min="14854" max="14854" width="7.7109375" style="4" customWidth="1"/>
    <col min="14855" max="14855" width="8.42578125" style="4" customWidth="1"/>
    <col min="14856" max="14856" width="17.28515625" style="4" customWidth="1"/>
    <col min="14857" max="15104" width="9.140625" style="4"/>
    <col min="15105" max="15105" width="32.7109375" style="4" customWidth="1"/>
    <col min="15106" max="15106" width="7.7109375" style="4" customWidth="1"/>
    <col min="15107" max="15107" width="8" style="4" customWidth="1"/>
    <col min="15108" max="15108" width="8.140625" style="4" customWidth="1"/>
    <col min="15109" max="15109" width="9.42578125" style="4" customWidth="1"/>
    <col min="15110" max="15110" width="7.7109375" style="4" customWidth="1"/>
    <col min="15111" max="15111" width="8.42578125" style="4" customWidth="1"/>
    <col min="15112" max="15112" width="17.28515625" style="4" customWidth="1"/>
    <col min="15113" max="15360" width="9.140625" style="4"/>
    <col min="15361" max="15361" width="32.7109375" style="4" customWidth="1"/>
    <col min="15362" max="15362" width="7.7109375" style="4" customWidth="1"/>
    <col min="15363" max="15363" width="8" style="4" customWidth="1"/>
    <col min="15364" max="15364" width="8.140625" style="4" customWidth="1"/>
    <col min="15365" max="15365" width="9.42578125" style="4" customWidth="1"/>
    <col min="15366" max="15366" width="7.7109375" style="4" customWidth="1"/>
    <col min="15367" max="15367" width="8.42578125" style="4" customWidth="1"/>
    <col min="15368" max="15368" width="17.28515625" style="4" customWidth="1"/>
    <col min="15369" max="15616" width="9.140625" style="4"/>
    <col min="15617" max="15617" width="32.7109375" style="4" customWidth="1"/>
    <col min="15618" max="15618" width="7.7109375" style="4" customWidth="1"/>
    <col min="15619" max="15619" width="8" style="4" customWidth="1"/>
    <col min="15620" max="15620" width="8.140625" style="4" customWidth="1"/>
    <col min="15621" max="15621" width="9.42578125" style="4" customWidth="1"/>
    <col min="15622" max="15622" width="7.7109375" style="4" customWidth="1"/>
    <col min="15623" max="15623" width="8.42578125" style="4" customWidth="1"/>
    <col min="15624" max="15624" width="17.28515625" style="4" customWidth="1"/>
    <col min="15625" max="15872" width="9.140625" style="4"/>
    <col min="15873" max="15873" width="32.7109375" style="4" customWidth="1"/>
    <col min="15874" max="15874" width="7.7109375" style="4" customWidth="1"/>
    <col min="15875" max="15875" width="8" style="4" customWidth="1"/>
    <col min="15876" max="15876" width="8.140625" style="4" customWidth="1"/>
    <col min="15877" max="15877" width="9.42578125" style="4" customWidth="1"/>
    <col min="15878" max="15878" width="7.7109375" style="4" customWidth="1"/>
    <col min="15879" max="15879" width="8.42578125" style="4" customWidth="1"/>
    <col min="15880" max="15880" width="17.28515625" style="4" customWidth="1"/>
    <col min="15881" max="16128" width="9.140625" style="4"/>
    <col min="16129" max="16129" width="32.7109375" style="4" customWidth="1"/>
    <col min="16130" max="16130" width="7.7109375" style="4" customWidth="1"/>
    <col min="16131" max="16131" width="8" style="4" customWidth="1"/>
    <col min="16132" max="16132" width="8.140625" style="4" customWidth="1"/>
    <col min="16133" max="16133" width="9.42578125" style="4" customWidth="1"/>
    <col min="16134" max="16134" width="7.7109375" style="4" customWidth="1"/>
    <col min="16135" max="16135" width="8.42578125" style="4" customWidth="1"/>
    <col min="16136" max="16136" width="17.28515625" style="4" customWidth="1"/>
    <col min="16137" max="16384" width="9.140625" style="4"/>
  </cols>
  <sheetData>
    <row r="1" spans="1:8" s="4" customFormat="1" x14ac:dyDescent="0.2">
      <c r="A1" s="12" t="s">
        <v>0</v>
      </c>
      <c r="B1" s="12"/>
      <c r="C1" s="12"/>
      <c r="D1" s="12"/>
      <c r="E1" s="12"/>
      <c r="F1" s="12"/>
      <c r="G1" s="12"/>
      <c r="H1" s="12"/>
    </row>
    <row r="2" spans="1:8" s="4" customFormat="1" x14ac:dyDescent="0.2">
      <c r="A2" s="72" t="s">
        <v>1</v>
      </c>
      <c r="B2" s="72"/>
      <c r="C2" s="72"/>
      <c r="D2" s="72"/>
      <c r="E2" s="72"/>
      <c r="F2" s="72"/>
      <c r="G2" s="72"/>
      <c r="H2" s="72"/>
    </row>
    <row r="3" spans="1:8" s="4" customFormat="1" x14ac:dyDescent="0.2">
      <c r="A3" s="12" t="s">
        <v>2</v>
      </c>
      <c r="B3" s="72" t="s">
        <v>3</v>
      </c>
      <c r="C3" s="72"/>
      <c r="D3" s="72"/>
      <c r="E3" s="72"/>
      <c r="F3" s="72"/>
      <c r="G3" s="12" t="s">
        <v>4</v>
      </c>
      <c r="H3" s="12" t="s">
        <v>5</v>
      </c>
    </row>
    <row r="4" spans="1:8" s="4" customFormat="1" ht="11.45" customHeight="1" x14ac:dyDescent="0.2">
      <c r="A4" s="12"/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12"/>
      <c r="H4" s="12"/>
    </row>
    <row r="5" spans="1:8" s="4" customFormat="1" x14ac:dyDescent="0.2">
      <c r="A5" s="12" t="s">
        <v>11</v>
      </c>
      <c r="B5" s="12"/>
      <c r="C5" s="12"/>
      <c r="D5" s="12"/>
      <c r="E5" s="12"/>
      <c r="F5" s="12"/>
      <c r="G5" s="12"/>
      <c r="H5" s="12"/>
    </row>
    <row r="6" spans="1:8" s="4" customFormat="1" ht="11.45" customHeight="1" x14ac:dyDescent="0.2">
      <c r="A6" s="17" t="s">
        <v>12</v>
      </c>
      <c r="B6" s="24">
        <v>205</v>
      </c>
      <c r="C6" s="94">
        <v>4.57</v>
      </c>
      <c r="D6" s="94">
        <v>5.6</v>
      </c>
      <c r="E6" s="94">
        <v>32.619999999999997</v>
      </c>
      <c r="F6" s="94">
        <v>197.26</v>
      </c>
      <c r="G6" s="24" t="s">
        <v>13</v>
      </c>
      <c r="H6" s="95" t="s">
        <v>14</v>
      </c>
    </row>
    <row r="7" spans="1:8" s="4" customFormat="1" ht="11.45" customHeight="1" x14ac:dyDescent="0.2">
      <c r="A7" s="17" t="s">
        <v>15</v>
      </c>
      <c r="B7" s="14">
        <v>30</v>
      </c>
      <c r="C7" s="94">
        <v>6.96</v>
      </c>
      <c r="D7" s="94">
        <v>8.85</v>
      </c>
      <c r="E7" s="94">
        <v>0</v>
      </c>
      <c r="F7" s="94">
        <v>108</v>
      </c>
      <c r="G7" s="24" t="s">
        <v>16</v>
      </c>
      <c r="H7" s="17" t="s">
        <v>17</v>
      </c>
    </row>
    <row r="8" spans="1:8" s="18" customFormat="1" x14ac:dyDescent="0.2">
      <c r="A8" s="13" t="s">
        <v>18</v>
      </c>
      <c r="B8" s="24">
        <v>30</v>
      </c>
      <c r="C8" s="94">
        <f>4.75/50*30</f>
        <v>2.85</v>
      </c>
      <c r="D8" s="94">
        <f>1.5/50*30</f>
        <v>0.89999999999999991</v>
      </c>
      <c r="E8" s="94">
        <f>26/50*30</f>
        <v>15.600000000000001</v>
      </c>
      <c r="F8" s="94">
        <f>132.5/50*30</f>
        <v>79.5</v>
      </c>
      <c r="G8" s="14" t="s">
        <v>19</v>
      </c>
      <c r="H8" s="95" t="s">
        <v>20</v>
      </c>
    </row>
    <row r="9" spans="1:8" s="4" customFormat="1" ht="12" customHeight="1" x14ac:dyDescent="0.2">
      <c r="A9" s="13" t="s">
        <v>21</v>
      </c>
      <c r="B9" s="14">
        <v>215</v>
      </c>
      <c r="C9" s="14">
        <v>7.0000000000000007E-2</v>
      </c>
      <c r="D9" s="14">
        <v>0.02</v>
      </c>
      <c r="E9" s="14">
        <v>15</v>
      </c>
      <c r="F9" s="14">
        <v>60</v>
      </c>
      <c r="G9" s="14" t="s">
        <v>22</v>
      </c>
      <c r="H9" s="17" t="s">
        <v>23</v>
      </c>
    </row>
    <row r="10" spans="1:8" s="99" customFormat="1" ht="12" customHeight="1" x14ac:dyDescent="0.25">
      <c r="A10" s="96" t="s">
        <v>24</v>
      </c>
      <c r="B10" s="97">
        <v>200</v>
      </c>
      <c r="C10" s="97">
        <v>0.6</v>
      </c>
      <c r="D10" s="97">
        <v>0.4</v>
      </c>
      <c r="E10" s="97">
        <v>20.2</v>
      </c>
      <c r="F10" s="97">
        <v>92</v>
      </c>
      <c r="G10" s="97"/>
      <c r="H10" s="98"/>
    </row>
    <row r="11" spans="1:8" s="4" customFormat="1" ht="11.45" customHeight="1" x14ac:dyDescent="0.2">
      <c r="A11" s="27" t="s">
        <v>25</v>
      </c>
      <c r="B11" s="28">
        <f>SUM(B6:B10)</f>
        <v>680</v>
      </c>
      <c r="C11" s="58">
        <f>SUM(C6:C10)</f>
        <v>15.05</v>
      </c>
      <c r="D11" s="58">
        <f>SUM(D6:D10)</f>
        <v>15.77</v>
      </c>
      <c r="E11" s="58">
        <f>SUM(E6:E10)</f>
        <v>83.42</v>
      </c>
      <c r="F11" s="58">
        <f>SUM(F6:F10)</f>
        <v>536.76</v>
      </c>
      <c r="G11" s="28"/>
      <c r="H11" s="17"/>
    </row>
    <row r="12" spans="1:8" s="4" customFormat="1" x14ac:dyDescent="0.2">
      <c r="A12" s="72" t="s">
        <v>26</v>
      </c>
      <c r="B12" s="72"/>
      <c r="C12" s="72"/>
      <c r="D12" s="72"/>
      <c r="E12" s="72"/>
      <c r="F12" s="72"/>
      <c r="G12" s="72"/>
      <c r="H12" s="72"/>
    </row>
    <row r="13" spans="1:8" s="4" customFormat="1" ht="12" customHeight="1" x14ac:dyDescent="0.2">
      <c r="A13" s="17" t="s">
        <v>27</v>
      </c>
      <c r="B13" s="14">
        <v>200</v>
      </c>
      <c r="C13" s="94">
        <v>1.8</v>
      </c>
      <c r="D13" s="94">
        <v>5.3</v>
      </c>
      <c r="E13" s="94">
        <v>10.9</v>
      </c>
      <c r="F13" s="94">
        <v>100.5</v>
      </c>
      <c r="G13" s="24" t="s">
        <v>28</v>
      </c>
      <c r="H13" s="100" t="s">
        <v>29</v>
      </c>
    </row>
    <row r="14" spans="1:8" s="18" customFormat="1" x14ac:dyDescent="0.2">
      <c r="A14" s="13" t="s">
        <v>30</v>
      </c>
      <c r="B14" s="14">
        <v>90</v>
      </c>
      <c r="C14" s="94">
        <v>10.6</v>
      </c>
      <c r="D14" s="94">
        <v>12.6</v>
      </c>
      <c r="E14" s="94">
        <v>9.06</v>
      </c>
      <c r="F14" s="94">
        <v>207.09</v>
      </c>
      <c r="G14" s="14" t="s">
        <v>31</v>
      </c>
      <c r="H14" s="17" t="s">
        <v>32</v>
      </c>
    </row>
    <row r="15" spans="1:8" s="4" customFormat="1" ht="11.25" customHeight="1" x14ac:dyDescent="0.2">
      <c r="A15" s="17" t="s">
        <v>33</v>
      </c>
      <c r="B15" s="14">
        <v>5</v>
      </c>
      <c r="C15" s="94">
        <v>0.04</v>
      </c>
      <c r="D15" s="94">
        <v>3.6</v>
      </c>
      <c r="E15" s="94">
        <v>0.06</v>
      </c>
      <c r="F15" s="94">
        <v>33</v>
      </c>
      <c r="G15" s="24" t="s">
        <v>34</v>
      </c>
      <c r="H15" s="100" t="s">
        <v>35</v>
      </c>
    </row>
    <row r="16" spans="1:8" s="4" customFormat="1" ht="12" customHeight="1" x14ac:dyDescent="0.2">
      <c r="A16" s="13" t="s">
        <v>36</v>
      </c>
      <c r="B16" s="14">
        <v>150</v>
      </c>
      <c r="C16" s="14">
        <v>3.06</v>
      </c>
      <c r="D16" s="14">
        <v>4.8</v>
      </c>
      <c r="E16" s="14">
        <v>20.440000000000001</v>
      </c>
      <c r="F16" s="14">
        <v>137.25</v>
      </c>
      <c r="G16" s="14" t="s">
        <v>37</v>
      </c>
      <c r="H16" s="13" t="s">
        <v>38</v>
      </c>
    </row>
    <row r="17" spans="1:251" s="4" customFormat="1" ht="33.75" customHeight="1" x14ac:dyDescent="0.2">
      <c r="A17" s="69" t="s">
        <v>39</v>
      </c>
      <c r="B17" s="24">
        <v>60</v>
      </c>
      <c r="C17" s="94">
        <v>1.41</v>
      </c>
      <c r="D17" s="94">
        <v>0.09</v>
      </c>
      <c r="E17" s="94">
        <v>4.05</v>
      </c>
      <c r="F17" s="94">
        <v>22.5</v>
      </c>
      <c r="G17" s="24" t="s">
        <v>40</v>
      </c>
      <c r="H17" s="13" t="s">
        <v>41</v>
      </c>
    </row>
    <row r="18" spans="1:251" s="4" customFormat="1" x14ac:dyDescent="0.2">
      <c r="A18" s="17" t="s">
        <v>42</v>
      </c>
      <c r="B18" s="14">
        <v>200</v>
      </c>
      <c r="C18" s="24">
        <v>0.15</v>
      </c>
      <c r="D18" s="24">
        <v>0.06</v>
      </c>
      <c r="E18" s="24">
        <v>20.65</v>
      </c>
      <c r="F18" s="24">
        <v>82.9</v>
      </c>
      <c r="G18" s="24" t="s">
        <v>43</v>
      </c>
      <c r="H18" s="13" t="s">
        <v>44</v>
      </c>
    </row>
    <row r="19" spans="1:251" s="4" customFormat="1" x14ac:dyDescent="0.2">
      <c r="A19" s="69" t="s">
        <v>45</v>
      </c>
      <c r="B19" s="24">
        <v>40</v>
      </c>
      <c r="C19" s="24">
        <v>2.6</v>
      </c>
      <c r="D19" s="24">
        <v>0.4</v>
      </c>
      <c r="E19" s="24">
        <v>17.2</v>
      </c>
      <c r="F19" s="24">
        <v>85</v>
      </c>
      <c r="G19" s="24" t="s">
        <v>46</v>
      </c>
      <c r="H19" s="17" t="s">
        <v>47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4" customFormat="1" x14ac:dyDescent="0.2">
      <c r="A20" s="69" t="s">
        <v>48</v>
      </c>
      <c r="B20" s="14">
        <v>40</v>
      </c>
      <c r="C20" s="24">
        <v>3.2</v>
      </c>
      <c r="D20" s="24">
        <v>0.4</v>
      </c>
      <c r="E20" s="24">
        <v>20.399999999999999</v>
      </c>
      <c r="F20" s="24">
        <v>100</v>
      </c>
      <c r="G20" s="14" t="s">
        <v>46</v>
      </c>
      <c r="H20" s="13" t="s">
        <v>49</v>
      </c>
    </row>
    <row r="21" spans="1:251" s="4" customFormat="1" x14ac:dyDescent="0.2">
      <c r="A21" s="27" t="s">
        <v>25</v>
      </c>
      <c r="B21" s="28">
        <f>SUM(B13:B20)</f>
        <v>785</v>
      </c>
      <c r="C21" s="58">
        <f>SUM(C13:C20)</f>
        <v>22.86</v>
      </c>
      <c r="D21" s="58">
        <f>SUM(D13:D20)</f>
        <v>27.249999999999996</v>
      </c>
      <c r="E21" s="58">
        <f>SUM(E13:E20)</f>
        <v>102.75999999999999</v>
      </c>
      <c r="F21" s="58">
        <f>SUM(F13:F20)</f>
        <v>768.24</v>
      </c>
      <c r="G21" s="28"/>
      <c r="H21" s="17"/>
    </row>
    <row r="22" spans="1:251" s="4" customFormat="1" x14ac:dyDescent="0.2">
      <c r="A22" s="72" t="s">
        <v>50</v>
      </c>
      <c r="B22" s="72"/>
      <c r="C22" s="72"/>
      <c r="D22" s="72"/>
      <c r="E22" s="72"/>
      <c r="F22" s="72"/>
      <c r="G22" s="72"/>
      <c r="H22" s="72"/>
    </row>
    <row r="23" spans="1:251" s="4" customFormat="1" x14ac:dyDescent="0.2">
      <c r="A23" s="12" t="s">
        <v>2</v>
      </c>
      <c r="B23" s="72" t="s">
        <v>3</v>
      </c>
      <c r="C23" s="72"/>
      <c r="D23" s="72"/>
      <c r="E23" s="72"/>
      <c r="F23" s="72"/>
      <c r="G23" s="12" t="s">
        <v>4</v>
      </c>
      <c r="H23" s="12" t="s">
        <v>5</v>
      </c>
    </row>
    <row r="24" spans="1:251" s="4" customFormat="1" ht="11.45" customHeight="1" x14ac:dyDescent="0.2">
      <c r="A24" s="12"/>
      <c r="B24" s="28" t="s">
        <v>6</v>
      </c>
      <c r="C24" s="28" t="s">
        <v>7</v>
      </c>
      <c r="D24" s="28" t="s">
        <v>8</v>
      </c>
      <c r="E24" s="28" t="s">
        <v>9</v>
      </c>
      <c r="F24" s="28" t="s">
        <v>10</v>
      </c>
      <c r="G24" s="12"/>
      <c r="H24" s="12"/>
    </row>
    <row r="25" spans="1:251" s="4" customFormat="1" x14ac:dyDescent="0.2">
      <c r="A25" s="12" t="s">
        <v>11</v>
      </c>
      <c r="B25" s="12"/>
      <c r="C25" s="12"/>
      <c r="D25" s="12"/>
      <c r="E25" s="12"/>
      <c r="F25" s="12"/>
      <c r="G25" s="12"/>
      <c r="H25" s="12"/>
    </row>
    <row r="26" spans="1:251" s="4" customFormat="1" x14ac:dyDescent="0.2">
      <c r="A26" s="17" t="s">
        <v>51</v>
      </c>
      <c r="B26" s="14">
        <v>150</v>
      </c>
      <c r="C26" s="94">
        <v>15.42</v>
      </c>
      <c r="D26" s="94">
        <v>13.62</v>
      </c>
      <c r="E26" s="94">
        <v>42.28</v>
      </c>
      <c r="F26" s="94">
        <v>361.12</v>
      </c>
      <c r="G26" s="14" t="s">
        <v>52</v>
      </c>
      <c r="H26" s="100" t="s">
        <v>53</v>
      </c>
    </row>
    <row r="27" spans="1:251" s="101" customFormat="1" x14ac:dyDescent="0.2">
      <c r="A27" s="13" t="s">
        <v>18</v>
      </c>
      <c r="B27" s="24">
        <v>40</v>
      </c>
      <c r="C27" s="94">
        <f>4.75/50*40</f>
        <v>3.8</v>
      </c>
      <c r="D27" s="94">
        <f>1.5/50*40</f>
        <v>1.2</v>
      </c>
      <c r="E27" s="94">
        <f>26/50*40</f>
        <v>20.8</v>
      </c>
      <c r="F27" s="94">
        <v>106</v>
      </c>
      <c r="G27" s="14" t="s">
        <v>19</v>
      </c>
      <c r="H27" s="95" t="s">
        <v>20</v>
      </c>
    </row>
    <row r="28" spans="1:251" s="101" customFormat="1" x14ac:dyDescent="0.2">
      <c r="A28" s="17" t="s">
        <v>54</v>
      </c>
      <c r="B28" s="14">
        <v>100</v>
      </c>
      <c r="C28" s="24">
        <v>0.4</v>
      </c>
      <c r="D28" s="24">
        <v>0.4</v>
      </c>
      <c r="E28" s="24">
        <f>19.6/2</f>
        <v>9.8000000000000007</v>
      </c>
      <c r="F28" s="24">
        <f>94/2</f>
        <v>47</v>
      </c>
      <c r="G28" s="14" t="s">
        <v>55</v>
      </c>
      <c r="H28" s="17" t="s">
        <v>56</v>
      </c>
    </row>
    <row r="29" spans="1:251" s="4" customFormat="1" x14ac:dyDescent="0.2">
      <c r="A29" s="102" t="s">
        <v>57</v>
      </c>
      <c r="B29" s="24">
        <v>222</v>
      </c>
      <c r="C29" s="14">
        <v>0.13</v>
      </c>
      <c r="D29" s="14">
        <v>0.02</v>
      </c>
      <c r="E29" s="14">
        <v>15.2</v>
      </c>
      <c r="F29" s="14">
        <v>62</v>
      </c>
      <c r="G29" s="14" t="s">
        <v>58</v>
      </c>
      <c r="H29" s="69" t="s">
        <v>59</v>
      </c>
    </row>
    <row r="30" spans="1:251" s="4" customFormat="1" x14ac:dyDescent="0.2">
      <c r="A30" s="27" t="s">
        <v>25</v>
      </c>
      <c r="B30" s="28">
        <f>SUM(B26:B29)</f>
        <v>512</v>
      </c>
      <c r="C30" s="58">
        <f>SUM(C26:C29)</f>
        <v>19.749999999999996</v>
      </c>
      <c r="D30" s="58">
        <f>SUM(D26:D29)</f>
        <v>15.239999999999998</v>
      </c>
      <c r="E30" s="58">
        <f>SUM(E26:E29)</f>
        <v>88.08</v>
      </c>
      <c r="F30" s="58">
        <f>SUM(F26:F29)</f>
        <v>576.12</v>
      </c>
      <c r="G30" s="28"/>
      <c r="H30" s="17"/>
    </row>
    <row r="31" spans="1:251" s="4" customFormat="1" x14ac:dyDescent="0.2">
      <c r="A31" s="72" t="s">
        <v>26</v>
      </c>
      <c r="B31" s="72"/>
      <c r="C31" s="72"/>
      <c r="D31" s="72"/>
      <c r="E31" s="72"/>
      <c r="F31" s="72"/>
      <c r="G31" s="72"/>
      <c r="H31" s="72"/>
    </row>
    <row r="32" spans="1:251" s="4" customFormat="1" ht="12" customHeight="1" x14ac:dyDescent="0.2">
      <c r="A32" s="17" t="s">
        <v>60</v>
      </c>
      <c r="B32" s="24">
        <v>200</v>
      </c>
      <c r="C32" s="24">
        <v>4.4000000000000004</v>
      </c>
      <c r="D32" s="24">
        <v>4.2</v>
      </c>
      <c r="E32" s="24">
        <v>13.2</v>
      </c>
      <c r="F32" s="24">
        <v>118.6</v>
      </c>
      <c r="G32" s="24" t="s">
        <v>61</v>
      </c>
      <c r="H32" s="95" t="s">
        <v>62</v>
      </c>
    </row>
    <row r="33" spans="1:251" s="4" customFormat="1" x14ac:dyDescent="0.2">
      <c r="A33" s="69" t="s">
        <v>63</v>
      </c>
      <c r="B33" s="14">
        <v>90</v>
      </c>
      <c r="C33" s="24">
        <v>11.52</v>
      </c>
      <c r="D33" s="24">
        <v>13</v>
      </c>
      <c r="E33" s="24">
        <v>4.05</v>
      </c>
      <c r="F33" s="24">
        <v>189.6</v>
      </c>
      <c r="G33" s="14" t="s">
        <v>64</v>
      </c>
      <c r="H33" s="17" t="s">
        <v>65</v>
      </c>
    </row>
    <row r="34" spans="1:251" s="4" customFormat="1" x14ac:dyDescent="0.2">
      <c r="A34" s="17" t="s">
        <v>66</v>
      </c>
      <c r="B34" s="14">
        <v>150</v>
      </c>
      <c r="C34" s="14">
        <v>5.52</v>
      </c>
      <c r="D34" s="14">
        <v>4.51</v>
      </c>
      <c r="E34" s="14">
        <v>26.45</v>
      </c>
      <c r="F34" s="14">
        <v>168.45</v>
      </c>
      <c r="G34" s="14" t="s">
        <v>67</v>
      </c>
      <c r="H34" s="17" t="s">
        <v>68</v>
      </c>
    </row>
    <row r="35" spans="1:251" s="4" customFormat="1" x14ac:dyDescent="0.2">
      <c r="A35" s="17" t="s">
        <v>69</v>
      </c>
      <c r="B35" s="14">
        <v>200</v>
      </c>
      <c r="C35" s="24">
        <v>0.76</v>
      </c>
      <c r="D35" s="24">
        <v>0.04</v>
      </c>
      <c r="E35" s="24">
        <v>20.22</v>
      </c>
      <c r="F35" s="24">
        <v>85.51</v>
      </c>
      <c r="G35" s="24" t="s">
        <v>70</v>
      </c>
      <c r="H35" s="13" t="s">
        <v>71</v>
      </c>
    </row>
    <row r="36" spans="1:251" s="4" customFormat="1" x14ac:dyDescent="0.2">
      <c r="A36" s="69" t="s">
        <v>45</v>
      </c>
      <c r="B36" s="24">
        <v>40</v>
      </c>
      <c r="C36" s="24">
        <v>2.6</v>
      </c>
      <c r="D36" s="24">
        <v>0.4</v>
      </c>
      <c r="E36" s="24">
        <v>17.2</v>
      </c>
      <c r="F36" s="24">
        <v>85</v>
      </c>
      <c r="G36" s="24" t="s">
        <v>46</v>
      </c>
      <c r="H36" s="17" t="s">
        <v>47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4" customFormat="1" x14ac:dyDescent="0.2">
      <c r="A37" s="69" t="s">
        <v>48</v>
      </c>
      <c r="B37" s="14">
        <v>40</v>
      </c>
      <c r="C37" s="24">
        <v>3.2</v>
      </c>
      <c r="D37" s="24">
        <v>0.4</v>
      </c>
      <c r="E37" s="24">
        <v>20.399999999999999</v>
      </c>
      <c r="F37" s="24">
        <v>100</v>
      </c>
      <c r="G37" s="14" t="s">
        <v>46</v>
      </c>
      <c r="H37" s="13" t="s">
        <v>49</v>
      </c>
    </row>
    <row r="38" spans="1:251" s="4" customFormat="1" x14ac:dyDescent="0.2">
      <c r="A38" s="27" t="s">
        <v>25</v>
      </c>
      <c r="B38" s="28">
        <f>SUM(B32:B37)</f>
        <v>720</v>
      </c>
      <c r="C38" s="58">
        <f>SUM(C32:C37)</f>
        <v>28</v>
      </c>
      <c r="D38" s="58">
        <f>SUM(D32:D37)</f>
        <v>22.549999999999997</v>
      </c>
      <c r="E38" s="58">
        <f>SUM(E32:E37)</f>
        <v>101.52000000000001</v>
      </c>
      <c r="F38" s="58">
        <f>SUM(F32:F37)</f>
        <v>747.16</v>
      </c>
      <c r="G38" s="28"/>
      <c r="H38" s="17"/>
    </row>
    <row r="39" spans="1:251" s="4" customFormat="1" x14ac:dyDescent="0.2">
      <c r="A39" s="72" t="s">
        <v>72</v>
      </c>
      <c r="B39" s="72"/>
      <c r="C39" s="72"/>
      <c r="D39" s="72"/>
      <c r="E39" s="72"/>
      <c r="F39" s="72"/>
      <c r="G39" s="72"/>
      <c r="H39" s="72"/>
    </row>
    <row r="40" spans="1:251" s="4" customFormat="1" x14ac:dyDescent="0.2">
      <c r="A40" s="12" t="s">
        <v>2</v>
      </c>
      <c r="B40" s="72" t="s">
        <v>3</v>
      </c>
      <c r="C40" s="72"/>
      <c r="D40" s="72"/>
      <c r="E40" s="72"/>
      <c r="F40" s="72"/>
      <c r="G40" s="12" t="s">
        <v>4</v>
      </c>
      <c r="H40" s="12" t="s">
        <v>5</v>
      </c>
    </row>
    <row r="41" spans="1:251" s="4" customFormat="1" ht="11.45" customHeight="1" x14ac:dyDescent="0.2">
      <c r="A41" s="12"/>
      <c r="B41" s="28" t="s">
        <v>6</v>
      </c>
      <c r="C41" s="28" t="s">
        <v>7</v>
      </c>
      <c r="D41" s="28" t="s">
        <v>8</v>
      </c>
      <c r="E41" s="28" t="s">
        <v>9</v>
      </c>
      <c r="F41" s="28" t="s">
        <v>10</v>
      </c>
      <c r="G41" s="12"/>
      <c r="H41" s="12"/>
    </row>
    <row r="42" spans="1:251" s="4" customFormat="1" x14ac:dyDescent="0.2">
      <c r="A42" s="12" t="s">
        <v>11</v>
      </c>
      <c r="B42" s="12"/>
      <c r="C42" s="12"/>
      <c r="D42" s="12"/>
      <c r="E42" s="12"/>
      <c r="F42" s="12"/>
      <c r="G42" s="12"/>
      <c r="H42" s="12"/>
    </row>
    <row r="43" spans="1:251" s="107" customFormat="1" x14ac:dyDescent="0.2">
      <c r="A43" s="103" t="s">
        <v>73</v>
      </c>
      <c r="B43" s="104">
        <v>90</v>
      </c>
      <c r="C43" s="75">
        <f>11.3*0.9</f>
        <v>10.170000000000002</v>
      </c>
      <c r="D43" s="75">
        <f>19.5*0.9</f>
        <v>17.55</v>
      </c>
      <c r="E43" s="75">
        <f>2.9*0.9</f>
        <v>2.61</v>
      </c>
      <c r="F43" s="75">
        <f>230.7*0.9</f>
        <v>207.63</v>
      </c>
      <c r="G43" s="105" t="s">
        <v>74</v>
      </c>
      <c r="H43" s="106" t="s">
        <v>75</v>
      </c>
    </row>
    <row r="44" spans="1:251" s="4" customFormat="1" ht="12" customHeight="1" x14ac:dyDescent="0.2">
      <c r="A44" s="13" t="s">
        <v>36</v>
      </c>
      <c r="B44" s="14">
        <v>150</v>
      </c>
      <c r="C44" s="14">
        <v>3.06</v>
      </c>
      <c r="D44" s="14">
        <v>4.8</v>
      </c>
      <c r="E44" s="14">
        <v>20.440000000000001</v>
      </c>
      <c r="F44" s="14">
        <v>137.25</v>
      </c>
      <c r="G44" s="14" t="s">
        <v>37</v>
      </c>
      <c r="H44" s="13" t="s">
        <v>38</v>
      </c>
    </row>
    <row r="45" spans="1:251" s="101" customFormat="1" ht="22.5" x14ac:dyDescent="0.2">
      <c r="A45" s="69" t="s">
        <v>76</v>
      </c>
      <c r="B45" s="24">
        <v>60</v>
      </c>
      <c r="C45" s="94">
        <v>0.66</v>
      </c>
      <c r="D45" s="94">
        <v>0.12</v>
      </c>
      <c r="E45" s="94">
        <v>2.2799999999999998</v>
      </c>
      <c r="F45" s="94">
        <v>13.2</v>
      </c>
      <c r="G45" s="24" t="s">
        <v>77</v>
      </c>
      <c r="H45" s="13" t="s">
        <v>78</v>
      </c>
    </row>
    <row r="46" spans="1:251" s="4" customFormat="1" x14ac:dyDescent="0.2">
      <c r="A46" s="69" t="s">
        <v>48</v>
      </c>
      <c r="B46" s="14">
        <v>50</v>
      </c>
      <c r="C46" s="94">
        <v>4</v>
      </c>
      <c r="D46" s="94">
        <v>0.5</v>
      </c>
      <c r="E46" s="94">
        <v>25.5</v>
      </c>
      <c r="F46" s="94">
        <v>125</v>
      </c>
      <c r="G46" s="14" t="s">
        <v>46</v>
      </c>
      <c r="H46" s="13" t="s">
        <v>49</v>
      </c>
    </row>
    <row r="47" spans="1:251" s="4" customFormat="1" x14ac:dyDescent="0.2">
      <c r="A47" s="13" t="s">
        <v>21</v>
      </c>
      <c r="B47" s="14">
        <v>215</v>
      </c>
      <c r="C47" s="14">
        <v>7.0000000000000007E-2</v>
      </c>
      <c r="D47" s="14">
        <v>0.02</v>
      </c>
      <c r="E47" s="14">
        <v>15</v>
      </c>
      <c r="F47" s="14">
        <v>60</v>
      </c>
      <c r="G47" s="14" t="s">
        <v>22</v>
      </c>
      <c r="H47" s="17" t="s">
        <v>23</v>
      </c>
    </row>
    <row r="48" spans="1:251" s="4" customFormat="1" x14ac:dyDescent="0.2">
      <c r="A48" s="27" t="s">
        <v>25</v>
      </c>
      <c r="B48" s="28">
        <f>SUM(B43:B47)</f>
        <v>565</v>
      </c>
      <c r="C48" s="58">
        <f>SUM(C43:C47)</f>
        <v>17.96</v>
      </c>
      <c r="D48" s="58">
        <f>SUM(D43:D47)</f>
        <v>22.990000000000002</v>
      </c>
      <c r="E48" s="58">
        <f>SUM(E43:E47)</f>
        <v>65.83</v>
      </c>
      <c r="F48" s="58">
        <f>SUM(F43:F47)</f>
        <v>543.07999999999993</v>
      </c>
      <c r="G48" s="28"/>
      <c r="H48" s="17"/>
    </row>
    <row r="49" spans="1:251" s="4" customFormat="1" ht="14.45" customHeight="1" x14ac:dyDescent="0.2">
      <c r="A49" s="72" t="s">
        <v>26</v>
      </c>
      <c r="B49" s="72"/>
      <c r="C49" s="72"/>
      <c r="D49" s="72"/>
      <c r="E49" s="72"/>
      <c r="F49" s="72"/>
      <c r="G49" s="72"/>
      <c r="H49" s="72"/>
    </row>
    <row r="50" spans="1:251" s="4" customFormat="1" ht="13.5" customHeight="1" x14ac:dyDescent="0.2">
      <c r="A50" s="17" t="s">
        <v>79</v>
      </c>
      <c r="B50" s="24">
        <v>200</v>
      </c>
      <c r="C50" s="24">
        <v>1.38</v>
      </c>
      <c r="D50" s="24">
        <v>5.2</v>
      </c>
      <c r="E50" s="24">
        <v>8.92</v>
      </c>
      <c r="F50" s="24">
        <v>88.2</v>
      </c>
      <c r="G50" s="24" t="s">
        <v>80</v>
      </c>
      <c r="H50" s="102" t="s">
        <v>81</v>
      </c>
    </row>
    <row r="51" spans="1:251" s="4" customFormat="1" ht="12" customHeight="1" x14ac:dyDescent="0.2">
      <c r="A51" s="17" t="s">
        <v>82</v>
      </c>
      <c r="B51" s="14">
        <v>90</v>
      </c>
      <c r="C51" s="61">
        <v>15.9</v>
      </c>
      <c r="D51" s="61">
        <v>11.4</v>
      </c>
      <c r="E51" s="61">
        <v>10.4</v>
      </c>
      <c r="F51" s="61">
        <v>207.9</v>
      </c>
      <c r="G51" s="24" t="s">
        <v>83</v>
      </c>
      <c r="H51" s="13" t="s">
        <v>84</v>
      </c>
    </row>
    <row r="52" spans="1:251" s="4" customFormat="1" ht="21.75" customHeight="1" x14ac:dyDescent="0.2">
      <c r="A52" s="17" t="s">
        <v>85</v>
      </c>
      <c r="B52" s="14">
        <v>150</v>
      </c>
      <c r="C52" s="24">
        <v>3.65</v>
      </c>
      <c r="D52" s="24">
        <v>5.37</v>
      </c>
      <c r="E52" s="24">
        <v>36.68</v>
      </c>
      <c r="F52" s="24">
        <v>209.7</v>
      </c>
      <c r="G52" s="14" t="s">
        <v>86</v>
      </c>
      <c r="H52" s="17" t="s">
        <v>87</v>
      </c>
    </row>
    <row r="53" spans="1:251" s="4" customFormat="1" x14ac:dyDescent="0.2">
      <c r="A53" s="17" t="s">
        <v>88</v>
      </c>
      <c r="B53" s="14">
        <v>200</v>
      </c>
      <c r="C53" s="14">
        <v>0</v>
      </c>
      <c r="D53" s="14">
        <v>0</v>
      </c>
      <c r="E53" s="14">
        <v>19.97</v>
      </c>
      <c r="F53" s="14">
        <v>76</v>
      </c>
      <c r="G53" s="14" t="s">
        <v>89</v>
      </c>
      <c r="H53" s="13" t="s">
        <v>90</v>
      </c>
    </row>
    <row r="54" spans="1:251" s="4" customFormat="1" x14ac:dyDescent="0.2">
      <c r="A54" s="69" t="s">
        <v>45</v>
      </c>
      <c r="B54" s="24">
        <v>40</v>
      </c>
      <c r="C54" s="24">
        <v>2.6</v>
      </c>
      <c r="D54" s="24">
        <v>0.4</v>
      </c>
      <c r="E54" s="24">
        <v>17.2</v>
      </c>
      <c r="F54" s="24">
        <v>85</v>
      </c>
      <c r="G54" s="24" t="s">
        <v>46</v>
      </c>
      <c r="H54" s="17" t="s">
        <v>47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  <row r="55" spans="1:251" s="4" customFormat="1" x14ac:dyDescent="0.2">
      <c r="A55" s="69" t="s">
        <v>48</v>
      </c>
      <c r="B55" s="14">
        <v>40</v>
      </c>
      <c r="C55" s="24">
        <v>3.2</v>
      </c>
      <c r="D55" s="24">
        <v>0.4</v>
      </c>
      <c r="E55" s="24">
        <v>20.399999999999999</v>
      </c>
      <c r="F55" s="24">
        <v>100</v>
      </c>
      <c r="G55" s="14" t="s">
        <v>46</v>
      </c>
      <c r="H55" s="13" t="s">
        <v>49</v>
      </c>
    </row>
    <row r="56" spans="1:251" s="4" customFormat="1" x14ac:dyDescent="0.2">
      <c r="A56" s="27" t="s">
        <v>25</v>
      </c>
      <c r="B56" s="28">
        <f>SUM(B50:B55)</f>
        <v>720</v>
      </c>
      <c r="C56" s="58">
        <f>SUM(C50:C55)</f>
        <v>26.73</v>
      </c>
      <c r="D56" s="58">
        <f>SUM(D50:D55)</f>
        <v>22.77</v>
      </c>
      <c r="E56" s="58">
        <f>SUM(E50:E55)</f>
        <v>113.57</v>
      </c>
      <c r="F56" s="58">
        <f>SUM(F50:F55)</f>
        <v>766.8</v>
      </c>
      <c r="G56" s="28"/>
      <c r="H56" s="17"/>
    </row>
    <row r="57" spans="1:251" s="4" customFormat="1" x14ac:dyDescent="0.2">
      <c r="A57" s="72" t="s">
        <v>91</v>
      </c>
      <c r="B57" s="72"/>
      <c r="C57" s="72"/>
      <c r="D57" s="72"/>
      <c r="E57" s="72"/>
      <c r="F57" s="72"/>
      <c r="G57" s="72"/>
      <c r="H57" s="72"/>
    </row>
    <row r="58" spans="1:251" s="4" customFormat="1" x14ac:dyDescent="0.2">
      <c r="A58" s="12" t="s">
        <v>2</v>
      </c>
      <c r="B58" s="72" t="s">
        <v>3</v>
      </c>
      <c r="C58" s="72"/>
      <c r="D58" s="72"/>
      <c r="E58" s="72"/>
      <c r="F58" s="72"/>
      <c r="G58" s="12" t="s">
        <v>4</v>
      </c>
      <c r="H58" s="12" t="s">
        <v>5</v>
      </c>
    </row>
    <row r="59" spans="1:251" s="4" customFormat="1" ht="11.45" customHeight="1" x14ac:dyDescent="0.2">
      <c r="A59" s="12"/>
      <c r="B59" s="28" t="s">
        <v>6</v>
      </c>
      <c r="C59" s="28" t="s">
        <v>7</v>
      </c>
      <c r="D59" s="28" t="s">
        <v>8</v>
      </c>
      <c r="E59" s="28" t="s">
        <v>9</v>
      </c>
      <c r="F59" s="28" t="s">
        <v>10</v>
      </c>
      <c r="G59" s="12"/>
      <c r="H59" s="12"/>
    </row>
    <row r="60" spans="1:251" s="4" customFormat="1" x14ac:dyDescent="0.2">
      <c r="A60" s="12" t="s">
        <v>11</v>
      </c>
      <c r="B60" s="12"/>
      <c r="C60" s="12"/>
      <c r="D60" s="12"/>
      <c r="E60" s="12"/>
      <c r="F60" s="12"/>
      <c r="G60" s="12"/>
      <c r="H60" s="12"/>
    </row>
    <row r="61" spans="1:251" s="4" customFormat="1" x14ac:dyDescent="0.2">
      <c r="A61" s="17" t="s">
        <v>92</v>
      </c>
      <c r="B61" s="24">
        <v>220</v>
      </c>
      <c r="C61" s="24">
        <v>14.88</v>
      </c>
      <c r="D61" s="24">
        <v>17.510000000000002</v>
      </c>
      <c r="E61" s="24">
        <v>37.520000000000003</v>
      </c>
      <c r="F61" s="24">
        <v>367.84</v>
      </c>
      <c r="G61" s="14" t="s">
        <v>93</v>
      </c>
      <c r="H61" s="17" t="s">
        <v>94</v>
      </c>
    </row>
    <row r="62" spans="1:251" s="109" customFormat="1" x14ac:dyDescent="0.25">
      <c r="A62" s="108" t="s">
        <v>95</v>
      </c>
      <c r="B62" s="97">
        <v>60</v>
      </c>
      <c r="C62" s="94">
        <v>7.22</v>
      </c>
      <c r="D62" s="94">
        <v>7.4</v>
      </c>
      <c r="E62" s="94">
        <v>16.399999999999999</v>
      </c>
      <c r="F62" s="94">
        <v>159.80000000000001</v>
      </c>
      <c r="G62" s="97" t="s">
        <v>96</v>
      </c>
      <c r="H62" s="108" t="s">
        <v>97</v>
      </c>
    </row>
    <row r="63" spans="1:251" s="4" customFormat="1" x14ac:dyDescent="0.2">
      <c r="A63" s="102" t="s">
        <v>57</v>
      </c>
      <c r="B63" s="24">
        <v>222</v>
      </c>
      <c r="C63" s="14">
        <v>0.13</v>
      </c>
      <c r="D63" s="14">
        <v>0.02</v>
      </c>
      <c r="E63" s="14">
        <v>15.2</v>
      </c>
      <c r="F63" s="14">
        <v>62</v>
      </c>
      <c r="G63" s="14" t="s">
        <v>58</v>
      </c>
      <c r="H63" s="69" t="s">
        <v>59</v>
      </c>
    </row>
    <row r="64" spans="1:251" s="4" customFormat="1" x14ac:dyDescent="0.2">
      <c r="A64" s="27" t="s">
        <v>25</v>
      </c>
      <c r="B64" s="28">
        <f>SUM(B61:B63)</f>
        <v>502</v>
      </c>
      <c r="C64" s="28">
        <f>SUM(C61:C63)</f>
        <v>22.23</v>
      </c>
      <c r="D64" s="28">
        <f>SUM(D61:D63)</f>
        <v>24.930000000000003</v>
      </c>
      <c r="E64" s="28">
        <f>SUM(E61:E63)</f>
        <v>69.12</v>
      </c>
      <c r="F64" s="28">
        <f>SUM(F61:F63)</f>
        <v>589.64</v>
      </c>
      <c r="G64" s="28"/>
      <c r="H64" s="17"/>
    </row>
    <row r="65" spans="1:251" s="4" customFormat="1" x14ac:dyDescent="0.2">
      <c r="A65" s="72" t="s">
        <v>26</v>
      </c>
      <c r="B65" s="72"/>
      <c r="C65" s="72"/>
      <c r="D65" s="72"/>
      <c r="E65" s="72"/>
      <c r="F65" s="72"/>
      <c r="G65" s="72"/>
      <c r="H65" s="72"/>
    </row>
    <row r="66" spans="1:251" s="113" customFormat="1" x14ac:dyDescent="0.2">
      <c r="A66" s="110" t="s">
        <v>98</v>
      </c>
      <c r="B66" s="111">
        <v>200</v>
      </c>
      <c r="C66" s="112">
        <v>1.56</v>
      </c>
      <c r="D66" s="112">
        <v>5.2</v>
      </c>
      <c r="E66" s="112">
        <v>8.6</v>
      </c>
      <c r="F66" s="112">
        <v>87.89</v>
      </c>
      <c r="G66" s="20" t="s">
        <v>99</v>
      </c>
      <c r="H66" s="95" t="s">
        <v>100</v>
      </c>
    </row>
    <row r="67" spans="1:251" s="4" customFormat="1" x14ac:dyDescent="0.2">
      <c r="A67" s="77" t="s">
        <v>101</v>
      </c>
      <c r="B67" s="53">
        <v>90</v>
      </c>
      <c r="C67" s="66">
        <f>14.1*0.9</f>
        <v>12.69</v>
      </c>
      <c r="D67" s="66">
        <f>15.3*0.9</f>
        <v>13.770000000000001</v>
      </c>
      <c r="E67" s="66">
        <f>3.2*0.9</f>
        <v>2.8800000000000003</v>
      </c>
      <c r="F67" s="66">
        <f>205.9*0.9</f>
        <v>185.31</v>
      </c>
      <c r="G67" s="63" t="s">
        <v>102</v>
      </c>
      <c r="H67" s="13" t="s">
        <v>103</v>
      </c>
    </row>
    <row r="68" spans="1:251" s="4" customFormat="1" ht="12" customHeight="1" x14ac:dyDescent="0.2">
      <c r="A68" s="69" t="s">
        <v>104</v>
      </c>
      <c r="B68" s="24">
        <v>150</v>
      </c>
      <c r="C68" s="24">
        <v>8.6</v>
      </c>
      <c r="D68" s="24">
        <v>6.09</v>
      </c>
      <c r="E68" s="24">
        <v>38.64</v>
      </c>
      <c r="F68" s="24">
        <v>243.75</v>
      </c>
      <c r="G68" s="14" t="s">
        <v>105</v>
      </c>
      <c r="H68" s="13" t="s">
        <v>106</v>
      </c>
    </row>
    <row r="69" spans="1:251" s="4" customFormat="1" ht="22.5" x14ac:dyDescent="0.2">
      <c r="A69" s="69" t="s">
        <v>107</v>
      </c>
      <c r="B69" s="24">
        <v>60</v>
      </c>
      <c r="C69" s="24">
        <v>0.99</v>
      </c>
      <c r="D69" s="24">
        <v>5.03</v>
      </c>
      <c r="E69" s="24">
        <v>3.7</v>
      </c>
      <c r="F69" s="24">
        <v>61.45</v>
      </c>
      <c r="G69" s="24">
        <v>306</v>
      </c>
      <c r="H69" s="13" t="s">
        <v>108</v>
      </c>
    </row>
    <row r="70" spans="1:251" s="4" customFormat="1" x14ac:dyDescent="0.2">
      <c r="A70" s="102" t="s">
        <v>109</v>
      </c>
      <c r="B70" s="14">
        <v>200</v>
      </c>
      <c r="C70" s="24">
        <v>0.1</v>
      </c>
      <c r="D70" s="24">
        <v>0.1</v>
      </c>
      <c r="E70" s="24">
        <v>15.9</v>
      </c>
      <c r="F70" s="24">
        <v>65</v>
      </c>
      <c r="G70" s="14">
        <v>492</v>
      </c>
      <c r="H70" s="13" t="s">
        <v>110</v>
      </c>
    </row>
    <row r="71" spans="1:251" s="4" customFormat="1" x14ac:dyDescent="0.2">
      <c r="A71" s="69" t="s">
        <v>45</v>
      </c>
      <c r="B71" s="24">
        <v>40</v>
      </c>
      <c r="C71" s="24">
        <v>2.6</v>
      </c>
      <c r="D71" s="24">
        <v>0.4</v>
      </c>
      <c r="E71" s="24">
        <v>17.2</v>
      </c>
      <c r="F71" s="24">
        <v>85</v>
      </c>
      <c r="G71" s="24" t="s">
        <v>46</v>
      </c>
      <c r="H71" s="17" t="s">
        <v>47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</row>
    <row r="72" spans="1:251" s="4" customFormat="1" x14ac:dyDescent="0.2">
      <c r="A72" s="69" t="s">
        <v>48</v>
      </c>
      <c r="B72" s="14">
        <v>40</v>
      </c>
      <c r="C72" s="24">
        <v>3.2</v>
      </c>
      <c r="D72" s="24">
        <v>0.4</v>
      </c>
      <c r="E72" s="24">
        <v>20.399999999999999</v>
      </c>
      <c r="F72" s="24">
        <v>100</v>
      </c>
      <c r="G72" s="14" t="s">
        <v>46</v>
      </c>
      <c r="H72" s="13" t="s">
        <v>49</v>
      </c>
    </row>
    <row r="73" spans="1:251" s="4" customFormat="1" x14ac:dyDescent="0.2">
      <c r="A73" s="27" t="s">
        <v>25</v>
      </c>
      <c r="B73" s="28">
        <f>SUM(B66:B72)</f>
        <v>780</v>
      </c>
      <c r="C73" s="58">
        <f>SUM(C66:C72)</f>
        <v>29.740000000000002</v>
      </c>
      <c r="D73" s="58">
        <f>SUM(D66:D72)</f>
        <v>30.990000000000002</v>
      </c>
      <c r="E73" s="58">
        <f>SUM(E66:E72)</f>
        <v>107.32000000000002</v>
      </c>
      <c r="F73" s="58">
        <f>SUM(F66:F72)</f>
        <v>828.40000000000009</v>
      </c>
      <c r="G73" s="28"/>
      <c r="H73" s="17"/>
    </row>
    <row r="74" spans="1:251" s="4" customFormat="1" x14ac:dyDescent="0.2">
      <c r="A74" s="72" t="s">
        <v>111</v>
      </c>
      <c r="B74" s="72"/>
      <c r="C74" s="72"/>
      <c r="D74" s="72"/>
      <c r="E74" s="72"/>
      <c r="F74" s="72"/>
      <c r="G74" s="72"/>
      <c r="H74" s="72"/>
    </row>
    <row r="75" spans="1:251" s="4" customFormat="1" x14ac:dyDescent="0.2">
      <c r="A75" s="12" t="s">
        <v>2</v>
      </c>
      <c r="B75" s="72" t="s">
        <v>3</v>
      </c>
      <c r="C75" s="72"/>
      <c r="D75" s="72"/>
      <c r="E75" s="72"/>
      <c r="F75" s="72"/>
      <c r="G75" s="12" t="s">
        <v>4</v>
      </c>
      <c r="H75" s="12" t="s">
        <v>5</v>
      </c>
    </row>
    <row r="76" spans="1:251" s="4" customFormat="1" ht="11.45" customHeight="1" x14ac:dyDescent="0.2">
      <c r="A76" s="12"/>
      <c r="B76" s="28" t="s">
        <v>6</v>
      </c>
      <c r="C76" s="28" t="s">
        <v>7</v>
      </c>
      <c r="D76" s="28" t="s">
        <v>8</v>
      </c>
      <c r="E76" s="28" t="s">
        <v>9</v>
      </c>
      <c r="F76" s="28" t="s">
        <v>10</v>
      </c>
      <c r="G76" s="12"/>
      <c r="H76" s="12"/>
    </row>
    <row r="77" spans="1:251" s="4" customFormat="1" x14ac:dyDescent="0.2">
      <c r="A77" s="12" t="s">
        <v>11</v>
      </c>
      <c r="B77" s="12"/>
      <c r="C77" s="12"/>
      <c r="D77" s="12"/>
      <c r="E77" s="12"/>
      <c r="F77" s="12"/>
      <c r="G77" s="12"/>
      <c r="H77" s="12"/>
    </row>
    <row r="78" spans="1:251" s="4" customFormat="1" ht="11.45" customHeight="1" x14ac:dyDescent="0.2">
      <c r="A78" s="17" t="s">
        <v>112</v>
      </c>
      <c r="B78" s="94">
        <v>205</v>
      </c>
      <c r="C78" s="94">
        <v>8.6</v>
      </c>
      <c r="D78" s="94">
        <v>7.46</v>
      </c>
      <c r="E78" s="94">
        <v>44.26</v>
      </c>
      <c r="F78" s="94">
        <v>279</v>
      </c>
      <c r="G78" s="24" t="s">
        <v>61</v>
      </c>
      <c r="H78" s="95" t="s">
        <v>113</v>
      </c>
    </row>
    <row r="79" spans="1:251" s="4" customFormat="1" ht="11.45" customHeight="1" x14ac:dyDescent="0.2">
      <c r="A79" s="17" t="s">
        <v>15</v>
      </c>
      <c r="B79" s="14">
        <v>20</v>
      </c>
      <c r="C79" s="94">
        <v>4.6399999999999997</v>
      </c>
      <c r="D79" s="94">
        <v>5.9</v>
      </c>
      <c r="E79" s="94">
        <v>0</v>
      </c>
      <c r="F79" s="94">
        <v>72</v>
      </c>
      <c r="G79" s="24" t="s">
        <v>16</v>
      </c>
      <c r="H79" s="17" t="s">
        <v>17</v>
      </c>
    </row>
    <row r="80" spans="1:251" s="4" customFormat="1" x14ac:dyDescent="0.2">
      <c r="A80" s="13" t="s">
        <v>18</v>
      </c>
      <c r="B80" s="24">
        <v>50</v>
      </c>
      <c r="C80" s="94">
        <v>4.75</v>
      </c>
      <c r="D80" s="94">
        <v>1.5</v>
      </c>
      <c r="E80" s="94">
        <v>26</v>
      </c>
      <c r="F80" s="94">
        <v>132.5</v>
      </c>
      <c r="G80" s="14" t="s">
        <v>19</v>
      </c>
      <c r="H80" s="95" t="s">
        <v>20</v>
      </c>
    </row>
    <row r="81" spans="1:251" s="4" customFormat="1" x14ac:dyDescent="0.2">
      <c r="A81" s="17" t="s">
        <v>54</v>
      </c>
      <c r="B81" s="14">
        <v>100</v>
      </c>
      <c r="C81" s="24">
        <v>0.4</v>
      </c>
      <c r="D81" s="24">
        <v>0.4</v>
      </c>
      <c r="E81" s="24">
        <f>19.6/2</f>
        <v>9.8000000000000007</v>
      </c>
      <c r="F81" s="24">
        <f>94/2</f>
        <v>47</v>
      </c>
      <c r="G81" s="14" t="s">
        <v>55</v>
      </c>
      <c r="H81" s="17" t="s">
        <v>56</v>
      </c>
    </row>
    <row r="82" spans="1:251" s="101" customFormat="1" x14ac:dyDescent="0.2">
      <c r="A82" s="13" t="s">
        <v>21</v>
      </c>
      <c r="B82" s="14">
        <v>215</v>
      </c>
      <c r="C82" s="14">
        <v>7.0000000000000007E-2</v>
      </c>
      <c r="D82" s="14">
        <v>0.02</v>
      </c>
      <c r="E82" s="14">
        <v>15</v>
      </c>
      <c r="F82" s="14">
        <v>60</v>
      </c>
      <c r="G82" s="14" t="s">
        <v>22</v>
      </c>
      <c r="H82" s="17" t="s">
        <v>23</v>
      </c>
    </row>
    <row r="83" spans="1:251" s="4" customFormat="1" x14ac:dyDescent="0.2">
      <c r="A83" s="27" t="s">
        <v>25</v>
      </c>
      <c r="B83" s="28">
        <f>SUM(B78:B82)</f>
        <v>590</v>
      </c>
      <c r="C83" s="28">
        <f>SUM(C78:C82)</f>
        <v>18.459999999999997</v>
      </c>
      <c r="D83" s="28">
        <f>SUM(D78:D82)</f>
        <v>15.28</v>
      </c>
      <c r="E83" s="28">
        <f>SUM(E78:E82)</f>
        <v>95.059999999999988</v>
      </c>
      <c r="F83" s="28">
        <f>SUM(F78:F82)</f>
        <v>590.5</v>
      </c>
      <c r="G83" s="28"/>
      <c r="H83" s="17"/>
    </row>
    <row r="84" spans="1:251" s="4" customFormat="1" x14ac:dyDescent="0.2">
      <c r="A84" s="72" t="s">
        <v>26</v>
      </c>
      <c r="B84" s="72"/>
      <c r="C84" s="72"/>
      <c r="D84" s="72"/>
      <c r="E84" s="72"/>
      <c r="F84" s="72"/>
      <c r="G84" s="72"/>
      <c r="H84" s="72"/>
    </row>
    <row r="85" spans="1:251" s="4" customFormat="1" ht="12.75" customHeight="1" x14ac:dyDescent="0.2">
      <c r="A85" s="17" t="s">
        <v>114</v>
      </c>
      <c r="B85" s="14">
        <v>200</v>
      </c>
      <c r="C85" s="54">
        <v>1.62</v>
      </c>
      <c r="D85" s="54">
        <v>2.19</v>
      </c>
      <c r="E85" s="54">
        <v>12.81</v>
      </c>
      <c r="F85" s="54">
        <v>77.13</v>
      </c>
      <c r="G85" s="24" t="s">
        <v>115</v>
      </c>
      <c r="H85" s="13" t="s">
        <v>116</v>
      </c>
    </row>
    <row r="86" spans="1:251" s="4" customFormat="1" ht="12" customHeight="1" x14ac:dyDescent="0.2">
      <c r="A86" s="17" t="s">
        <v>117</v>
      </c>
      <c r="B86" s="53">
        <v>150</v>
      </c>
      <c r="C86" s="75">
        <v>9.8000000000000007</v>
      </c>
      <c r="D86" s="75">
        <v>6</v>
      </c>
      <c r="E86" s="75">
        <v>9.4</v>
      </c>
      <c r="F86" s="75">
        <v>130.82</v>
      </c>
      <c r="G86" s="20" t="s">
        <v>118</v>
      </c>
      <c r="H86" s="17" t="s">
        <v>119</v>
      </c>
    </row>
    <row r="87" spans="1:251" s="4" customFormat="1" x14ac:dyDescent="0.2">
      <c r="A87" s="17" t="s">
        <v>120</v>
      </c>
      <c r="B87" s="14">
        <v>150</v>
      </c>
      <c r="C87" s="26">
        <v>3.44</v>
      </c>
      <c r="D87" s="26">
        <v>13.15</v>
      </c>
      <c r="E87" s="26">
        <v>27.92</v>
      </c>
      <c r="F87" s="26">
        <v>243.75</v>
      </c>
      <c r="G87" s="14" t="s">
        <v>121</v>
      </c>
      <c r="H87" s="13" t="s">
        <v>122</v>
      </c>
    </row>
    <row r="88" spans="1:251" s="4" customFormat="1" x14ac:dyDescent="0.2">
      <c r="A88" s="17" t="s">
        <v>42</v>
      </c>
      <c r="B88" s="14">
        <v>200</v>
      </c>
      <c r="C88" s="24">
        <v>0.15</v>
      </c>
      <c r="D88" s="24">
        <v>0.06</v>
      </c>
      <c r="E88" s="24">
        <v>20.65</v>
      </c>
      <c r="F88" s="24">
        <v>82.9</v>
      </c>
      <c r="G88" s="24" t="s">
        <v>43</v>
      </c>
      <c r="H88" s="13" t="s">
        <v>44</v>
      </c>
    </row>
    <row r="89" spans="1:251" s="4" customFormat="1" x14ac:dyDescent="0.2">
      <c r="A89" s="69" t="s">
        <v>45</v>
      </c>
      <c r="B89" s="24">
        <v>50</v>
      </c>
      <c r="C89" s="94">
        <v>3.3</v>
      </c>
      <c r="D89" s="94">
        <v>0.5</v>
      </c>
      <c r="E89" s="94">
        <v>21.5</v>
      </c>
      <c r="F89" s="94">
        <v>106.3</v>
      </c>
      <c r="G89" s="24" t="s">
        <v>123</v>
      </c>
      <c r="H89" s="17" t="s">
        <v>47</v>
      </c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</row>
    <row r="90" spans="1:251" s="4" customFormat="1" x14ac:dyDescent="0.2">
      <c r="A90" s="69" t="s">
        <v>48</v>
      </c>
      <c r="B90" s="14">
        <v>50</v>
      </c>
      <c r="C90" s="94">
        <v>4</v>
      </c>
      <c r="D90" s="94">
        <v>0.5</v>
      </c>
      <c r="E90" s="94">
        <v>25.5</v>
      </c>
      <c r="F90" s="94">
        <v>125</v>
      </c>
      <c r="G90" s="14" t="s">
        <v>123</v>
      </c>
      <c r="H90" s="13" t="s">
        <v>49</v>
      </c>
    </row>
    <row r="91" spans="1:251" s="4" customFormat="1" x14ac:dyDescent="0.2">
      <c r="A91" s="27" t="s">
        <v>25</v>
      </c>
      <c r="B91" s="28">
        <f>SUM(B85:B90)</f>
        <v>800</v>
      </c>
      <c r="C91" s="58">
        <f>SUM(C85:C90)</f>
        <v>22.310000000000002</v>
      </c>
      <c r="D91" s="58">
        <f>SUM(D85:D90)</f>
        <v>22.4</v>
      </c>
      <c r="E91" s="58">
        <f>SUM(E85:E90)</f>
        <v>117.78</v>
      </c>
      <c r="F91" s="58">
        <f>SUM(F85:F90)</f>
        <v>765.9</v>
      </c>
      <c r="G91" s="28"/>
      <c r="H91" s="17"/>
    </row>
    <row r="92" spans="1:251" s="4" customFormat="1" x14ac:dyDescent="0.2">
      <c r="A92" s="72" t="s">
        <v>124</v>
      </c>
      <c r="B92" s="72"/>
      <c r="C92" s="72"/>
      <c r="D92" s="72"/>
      <c r="E92" s="72"/>
      <c r="F92" s="72"/>
      <c r="G92" s="72"/>
      <c r="H92" s="72"/>
    </row>
    <row r="93" spans="1:251" s="4" customFormat="1" x14ac:dyDescent="0.2">
      <c r="A93" s="12" t="s">
        <v>2</v>
      </c>
      <c r="B93" s="72" t="s">
        <v>3</v>
      </c>
      <c r="C93" s="72"/>
      <c r="D93" s="72"/>
      <c r="E93" s="72"/>
      <c r="F93" s="72"/>
      <c r="G93" s="12" t="s">
        <v>4</v>
      </c>
      <c r="H93" s="12" t="s">
        <v>5</v>
      </c>
    </row>
    <row r="94" spans="1:251" s="4" customFormat="1" ht="11.45" customHeight="1" x14ac:dyDescent="0.2">
      <c r="A94" s="12"/>
      <c r="B94" s="28" t="s">
        <v>6</v>
      </c>
      <c r="C94" s="28" t="s">
        <v>7</v>
      </c>
      <c r="D94" s="28" t="s">
        <v>8</v>
      </c>
      <c r="E94" s="28" t="s">
        <v>9</v>
      </c>
      <c r="F94" s="28" t="s">
        <v>10</v>
      </c>
      <c r="G94" s="12"/>
      <c r="H94" s="12"/>
    </row>
    <row r="95" spans="1:251" s="4" customFormat="1" x14ac:dyDescent="0.2">
      <c r="A95" s="12" t="s">
        <v>11</v>
      </c>
      <c r="B95" s="12"/>
      <c r="C95" s="12"/>
      <c r="D95" s="12"/>
      <c r="E95" s="12"/>
      <c r="F95" s="12"/>
      <c r="G95" s="12"/>
      <c r="H95" s="12"/>
    </row>
    <row r="96" spans="1:251" s="4" customFormat="1" x14ac:dyDescent="0.2">
      <c r="A96" s="13" t="s">
        <v>30</v>
      </c>
      <c r="B96" s="14">
        <v>90</v>
      </c>
      <c r="C96" s="94">
        <v>10.6</v>
      </c>
      <c r="D96" s="94">
        <v>12.6</v>
      </c>
      <c r="E96" s="94">
        <v>9.06</v>
      </c>
      <c r="F96" s="94">
        <v>207.09</v>
      </c>
      <c r="G96" s="14" t="s">
        <v>31</v>
      </c>
      <c r="H96" s="17" t="s">
        <v>32</v>
      </c>
    </row>
    <row r="97" spans="1:251" s="4" customFormat="1" x14ac:dyDescent="0.2">
      <c r="A97" s="17" t="s">
        <v>125</v>
      </c>
      <c r="B97" s="14">
        <v>150</v>
      </c>
      <c r="C97" s="94">
        <v>2.6</v>
      </c>
      <c r="D97" s="94">
        <v>11.8</v>
      </c>
      <c r="E97" s="94">
        <v>12.81</v>
      </c>
      <c r="F97" s="94">
        <v>163.5</v>
      </c>
      <c r="G97" s="14" t="s">
        <v>126</v>
      </c>
      <c r="H97" s="100" t="s">
        <v>127</v>
      </c>
    </row>
    <row r="98" spans="1:251" s="4" customFormat="1" x14ac:dyDescent="0.2">
      <c r="A98" s="69" t="s">
        <v>48</v>
      </c>
      <c r="B98" s="14">
        <v>60</v>
      </c>
      <c r="C98" s="94">
        <f>4/50*60</f>
        <v>4.8</v>
      </c>
      <c r="D98" s="94">
        <f>0.5/50*60</f>
        <v>0.6</v>
      </c>
      <c r="E98" s="94">
        <f>25.5/50*60</f>
        <v>30.6</v>
      </c>
      <c r="F98" s="94">
        <f>125/50*60</f>
        <v>150</v>
      </c>
      <c r="G98" s="14" t="s">
        <v>123</v>
      </c>
      <c r="H98" s="13" t="s">
        <v>49</v>
      </c>
    </row>
    <row r="99" spans="1:251" s="4" customFormat="1" x14ac:dyDescent="0.2">
      <c r="A99" s="102" t="s">
        <v>57</v>
      </c>
      <c r="B99" s="24">
        <v>222</v>
      </c>
      <c r="C99" s="14">
        <v>0.13</v>
      </c>
      <c r="D99" s="14">
        <v>0.02</v>
      </c>
      <c r="E99" s="14">
        <v>15.2</v>
      </c>
      <c r="F99" s="14">
        <v>62</v>
      </c>
      <c r="G99" s="14" t="s">
        <v>58</v>
      </c>
      <c r="H99" s="69" t="s">
        <v>59</v>
      </c>
    </row>
    <row r="100" spans="1:251" s="4" customFormat="1" x14ac:dyDescent="0.2">
      <c r="A100" s="27" t="s">
        <v>25</v>
      </c>
      <c r="B100" s="28">
        <f>SUM(B96:B99)</f>
        <v>522</v>
      </c>
      <c r="C100" s="58">
        <f>SUM(C96:C99)</f>
        <v>18.13</v>
      </c>
      <c r="D100" s="58">
        <f>SUM(D96:D99)</f>
        <v>25.02</v>
      </c>
      <c r="E100" s="58">
        <f>SUM(E96:E99)</f>
        <v>67.67</v>
      </c>
      <c r="F100" s="58">
        <f>SUM(F96:F99)</f>
        <v>582.59</v>
      </c>
      <c r="G100" s="28"/>
      <c r="H100" s="17"/>
    </row>
    <row r="101" spans="1:251" s="4" customFormat="1" x14ac:dyDescent="0.2">
      <c r="A101" s="72" t="s">
        <v>26</v>
      </c>
      <c r="B101" s="72"/>
      <c r="C101" s="72"/>
      <c r="D101" s="72"/>
      <c r="E101" s="72"/>
      <c r="F101" s="72"/>
      <c r="G101" s="72"/>
      <c r="H101" s="72"/>
    </row>
    <row r="102" spans="1:251" s="4" customFormat="1" ht="12.75" customHeight="1" x14ac:dyDescent="0.2">
      <c r="A102" s="17" t="s">
        <v>128</v>
      </c>
      <c r="B102" s="94">
        <v>260</v>
      </c>
      <c r="C102" s="94">
        <v>1.51</v>
      </c>
      <c r="D102" s="94">
        <v>6.39</v>
      </c>
      <c r="E102" s="94">
        <v>7.99</v>
      </c>
      <c r="F102" s="94">
        <v>94.43</v>
      </c>
      <c r="G102" s="24" t="s">
        <v>129</v>
      </c>
      <c r="H102" s="102" t="s">
        <v>130</v>
      </c>
    </row>
    <row r="103" spans="1:251" s="101" customFormat="1" ht="13.5" customHeight="1" x14ac:dyDescent="0.2">
      <c r="A103" s="17" t="s">
        <v>131</v>
      </c>
      <c r="B103" s="14">
        <v>90</v>
      </c>
      <c r="C103" s="24">
        <v>14.68</v>
      </c>
      <c r="D103" s="24">
        <v>9.98</v>
      </c>
      <c r="E103" s="24">
        <v>11.03</v>
      </c>
      <c r="F103" s="24">
        <v>180.7</v>
      </c>
      <c r="G103" s="14" t="s">
        <v>132</v>
      </c>
      <c r="H103" s="13" t="s">
        <v>133</v>
      </c>
    </row>
    <row r="104" spans="1:251" s="101" customFormat="1" ht="23.25" customHeight="1" x14ac:dyDescent="0.2">
      <c r="A104" s="17" t="s">
        <v>85</v>
      </c>
      <c r="B104" s="14">
        <v>150</v>
      </c>
      <c r="C104" s="24">
        <v>3.65</v>
      </c>
      <c r="D104" s="24">
        <v>5.37</v>
      </c>
      <c r="E104" s="24">
        <v>36.68</v>
      </c>
      <c r="F104" s="24">
        <v>209.7</v>
      </c>
      <c r="G104" s="14" t="s">
        <v>86</v>
      </c>
      <c r="H104" s="17" t="s">
        <v>87</v>
      </c>
    </row>
    <row r="105" spans="1:251" s="4" customFormat="1" x14ac:dyDescent="0.2">
      <c r="A105" s="17" t="s">
        <v>134</v>
      </c>
      <c r="B105" s="14">
        <v>200</v>
      </c>
      <c r="C105" s="14">
        <v>0</v>
      </c>
      <c r="D105" s="14">
        <v>0</v>
      </c>
      <c r="E105" s="14">
        <v>19.97</v>
      </c>
      <c r="F105" s="14">
        <v>76</v>
      </c>
      <c r="G105" s="14" t="s">
        <v>135</v>
      </c>
      <c r="H105" s="13" t="s">
        <v>90</v>
      </c>
    </row>
    <row r="106" spans="1:251" s="4" customFormat="1" x14ac:dyDescent="0.2">
      <c r="A106" s="69" t="s">
        <v>45</v>
      </c>
      <c r="B106" s="24">
        <v>40</v>
      </c>
      <c r="C106" s="24">
        <v>2.6</v>
      </c>
      <c r="D106" s="24">
        <v>0.4</v>
      </c>
      <c r="E106" s="24">
        <v>17.2</v>
      </c>
      <c r="F106" s="24">
        <v>85</v>
      </c>
      <c r="G106" s="24" t="s">
        <v>46</v>
      </c>
      <c r="H106" s="17" t="s">
        <v>47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  <c r="IQ106" s="68"/>
    </row>
    <row r="107" spans="1:251" s="4" customFormat="1" x14ac:dyDescent="0.2">
      <c r="A107" s="69" t="s">
        <v>48</v>
      </c>
      <c r="B107" s="14">
        <v>40</v>
      </c>
      <c r="C107" s="24">
        <v>3.2</v>
      </c>
      <c r="D107" s="24">
        <v>0.4</v>
      </c>
      <c r="E107" s="24">
        <v>20.399999999999999</v>
      </c>
      <c r="F107" s="24">
        <v>100</v>
      </c>
      <c r="G107" s="14" t="s">
        <v>46</v>
      </c>
      <c r="H107" s="13" t="s">
        <v>49</v>
      </c>
    </row>
    <row r="108" spans="1:251" s="4" customFormat="1" x14ac:dyDescent="0.2">
      <c r="A108" s="27" t="s">
        <v>25</v>
      </c>
      <c r="B108" s="28">
        <f>SUM(B102:B107)</f>
        <v>780</v>
      </c>
      <c r="C108" s="58">
        <f>SUM(C102:C107)</f>
        <v>25.64</v>
      </c>
      <c r="D108" s="58">
        <f>SUM(D102:D107)</f>
        <v>22.54</v>
      </c>
      <c r="E108" s="58">
        <f>SUM(E102:E107)</f>
        <v>113.27000000000001</v>
      </c>
      <c r="F108" s="58">
        <f>SUM(F102:F107)</f>
        <v>745.82999999999993</v>
      </c>
      <c r="G108" s="28"/>
      <c r="H108" s="17"/>
    </row>
    <row r="109" spans="1:251" s="4" customFormat="1" x14ac:dyDescent="0.2">
      <c r="A109" s="72" t="s">
        <v>136</v>
      </c>
      <c r="B109" s="72"/>
      <c r="C109" s="72"/>
      <c r="D109" s="72"/>
      <c r="E109" s="72"/>
      <c r="F109" s="72"/>
      <c r="G109" s="72"/>
      <c r="H109" s="72"/>
    </row>
    <row r="110" spans="1:251" s="4" customFormat="1" x14ac:dyDescent="0.2">
      <c r="A110" s="72" t="s">
        <v>1</v>
      </c>
      <c r="B110" s="72"/>
      <c r="C110" s="72"/>
      <c r="D110" s="72"/>
      <c r="E110" s="72"/>
      <c r="F110" s="72"/>
      <c r="G110" s="72"/>
      <c r="H110" s="72"/>
    </row>
    <row r="111" spans="1:251" s="4" customFormat="1" x14ac:dyDescent="0.2">
      <c r="A111" s="12" t="s">
        <v>2</v>
      </c>
      <c r="B111" s="72" t="s">
        <v>3</v>
      </c>
      <c r="C111" s="72"/>
      <c r="D111" s="72"/>
      <c r="E111" s="72"/>
      <c r="F111" s="72"/>
      <c r="G111" s="12" t="s">
        <v>4</v>
      </c>
      <c r="H111" s="12" t="s">
        <v>5</v>
      </c>
    </row>
    <row r="112" spans="1:251" s="4" customFormat="1" ht="11.45" customHeight="1" x14ac:dyDescent="0.2">
      <c r="A112" s="12"/>
      <c r="B112" s="28" t="s">
        <v>6</v>
      </c>
      <c r="C112" s="28" t="s">
        <v>7</v>
      </c>
      <c r="D112" s="28" t="s">
        <v>8</v>
      </c>
      <c r="E112" s="28" t="s">
        <v>9</v>
      </c>
      <c r="F112" s="28" t="s">
        <v>10</v>
      </c>
      <c r="G112" s="12"/>
      <c r="H112" s="12"/>
    </row>
    <row r="113" spans="1:251" s="4" customFormat="1" x14ac:dyDescent="0.2">
      <c r="A113" s="12" t="s">
        <v>11</v>
      </c>
      <c r="B113" s="12"/>
      <c r="C113" s="12"/>
      <c r="D113" s="12"/>
      <c r="E113" s="12"/>
      <c r="F113" s="12"/>
      <c r="G113" s="12"/>
      <c r="H113" s="12"/>
    </row>
    <row r="114" spans="1:251" s="4" customFormat="1" x14ac:dyDescent="0.2">
      <c r="A114" s="69" t="s">
        <v>137</v>
      </c>
      <c r="B114" s="24">
        <v>205</v>
      </c>
      <c r="C114" s="94">
        <v>5.96</v>
      </c>
      <c r="D114" s="94">
        <v>7.25</v>
      </c>
      <c r="E114" s="94">
        <v>42.89</v>
      </c>
      <c r="F114" s="94">
        <v>261</v>
      </c>
      <c r="G114" s="24" t="s">
        <v>138</v>
      </c>
      <c r="H114" s="69" t="s">
        <v>139</v>
      </c>
    </row>
    <row r="115" spans="1:251" s="4" customFormat="1" ht="11.45" customHeight="1" x14ac:dyDescent="0.2">
      <c r="A115" s="17" t="s">
        <v>15</v>
      </c>
      <c r="B115" s="14">
        <v>30</v>
      </c>
      <c r="C115" s="94">
        <v>6.96</v>
      </c>
      <c r="D115" s="94">
        <v>8.85</v>
      </c>
      <c r="E115" s="94">
        <v>0</v>
      </c>
      <c r="F115" s="94">
        <v>108</v>
      </c>
      <c r="G115" s="24" t="s">
        <v>16</v>
      </c>
      <c r="H115" s="17" t="s">
        <v>17</v>
      </c>
    </row>
    <row r="116" spans="1:251" s="4" customFormat="1" x14ac:dyDescent="0.2">
      <c r="A116" s="69" t="s">
        <v>48</v>
      </c>
      <c r="B116" s="14">
        <v>50</v>
      </c>
      <c r="C116" s="24">
        <f>3.2/40*50</f>
        <v>4</v>
      </c>
      <c r="D116" s="24">
        <f>0.4/40*50</f>
        <v>0.5</v>
      </c>
      <c r="E116" s="24">
        <f>20.4/40*50</f>
        <v>25.5</v>
      </c>
      <c r="F116" s="24">
        <f>100/40*50</f>
        <v>125</v>
      </c>
      <c r="G116" s="16" t="s">
        <v>123</v>
      </c>
      <c r="H116" s="13" t="s">
        <v>49</v>
      </c>
    </row>
    <row r="117" spans="1:251" s="4" customFormat="1" x14ac:dyDescent="0.2">
      <c r="A117" s="13" t="s">
        <v>21</v>
      </c>
      <c r="B117" s="14">
        <v>215</v>
      </c>
      <c r="C117" s="14">
        <v>7.0000000000000007E-2</v>
      </c>
      <c r="D117" s="14">
        <v>0.02</v>
      </c>
      <c r="E117" s="14">
        <v>15</v>
      </c>
      <c r="F117" s="14">
        <v>60</v>
      </c>
      <c r="G117" s="14" t="s">
        <v>22</v>
      </c>
      <c r="H117" s="17" t="s">
        <v>23</v>
      </c>
    </row>
    <row r="118" spans="1:251" s="4" customFormat="1" x14ac:dyDescent="0.2">
      <c r="A118" s="27" t="s">
        <v>25</v>
      </c>
      <c r="B118" s="28">
        <f>SUM(B114:B117)</f>
        <v>500</v>
      </c>
      <c r="C118" s="28">
        <f>SUM(C114:C117)</f>
        <v>16.990000000000002</v>
      </c>
      <c r="D118" s="28">
        <f>SUM(D114:D117)</f>
        <v>16.62</v>
      </c>
      <c r="E118" s="28">
        <f>SUM(E114:E117)</f>
        <v>83.39</v>
      </c>
      <c r="F118" s="28">
        <f>SUM(F114:F117)</f>
        <v>554</v>
      </c>
      <c r="G118" s="28"/>
      <c r="H118" s="17"/>
    </row>
    <row r="119" spans="1:251" s="4" customFormat="1" x14ac:dyDescent="0.2">
      <c r="A119" s="72" t="s">
        <v>26</v>
      </c>
      <c r="B119" s="72"/>
      <c r="C119" s="72"/>
      <c r="D119" s="72"/>
      <c r="E119" s="72"/>
      <c r="F119" s="72"/>
      <c r="G119" s="72"/>
      <c r="H119" s="72"/>
    </row>
    <row r="120" spans="1:251" s="4" customFormat="1" ht="12" customHeight="1" x14ac:dyDescent="0.2">
      <c r="A120" s="17" t="s">
        <v>60</v>
      </c>
      <c r="B120" s="24">
        <v>200</v>
      </c>
      <c r="C120" s="24">
        <v>4.4000000000000004</v>
      </c>
      <c r="D120" s="24">
        <v>4.2</v>
      </c>
      <c r="E120" s="24">
        <v>13.2</v>
      </c>
      <c r="F120" s="24">
        <v>118.6</v>
      </c>
      <c r="G120" s="24" t="s">
        <v>61</v>
      </c>
      <c r="H120" s="95" t="s">
        <v>62</v>
      </c>
    </row>
    <row r="121" spans="1:251" s="4" customFormat="1" ht="11.25" customHeight="1" x14ac:dyDescent="0.2">
      <c r="A121" s="17" t="s">
        <v>140</v>
      </c>
      <c r="B121" s="14">
        <v>90</v>
      </c>
      <c r="C121" s="94">
        <v>11.32</v>
      </c>
      <c r="D121" s="94">
        <v>12.8</v>
      </c>
      <c r="E121" s="94">
        <v>12.2</v>
      </c>
      <c r="F121" s="94">
        <v>207.8</v>
      </c>
      <c r="G121" s="14" t="s">
        <v>141</v>
      </c>
      <c r="H121" s="100" t="s">
        <v>142</v>
      </c>
    </row>
    <row r="122" spans="1:251" s="4" customFormat="1" x14ac:dyDescent="0.2">
      <c r="A122" s="13" t="s">
        <v>36</v>
      </c>
      <c r="B122" s="14">
        <v>150</v>
      </c>
      <c r="C122" s="114">
        <v>3.06</v>
      </c>
      <c r="D122" s="114">
        <v>4.8</v>
      </c>
      <c r="E122" s="114">
        <v>20.440000000000001</v>
      </c>
      <c r="F122" s="114">
        <v>137.25</v>
      </c>
      <c r="G122" s="14" t="s">
        <v>37</v>
      </c>
      <c r="H122" s="13" t="s">
        <v>38</v>
      </c>
    </row>
    <row r="123" spans="1:251" s="4" customFormat="1" x14ac:dyDescent="0.2">
      <c r="A123" s="17" t="s">
        <v>69</v>
      </c>
      <c r="B123" s="14">
        <v>200</v>
      </c>
      <c r="C123" s="24">
        <v>0.76</v>
      </c>
      <c r="D123" s="24">
        <v>0.04</v>
      </c>
      <c r="E123" s="24">
        <v>20.22</v>
      </c>
      <c r="F123" s="24">
        <v>85.51</v>
      </c>
      <c r="G123" s="24" t="s">
        <v>70</v>
      </c>
      <c r="H123" s="13" t="s">
        <v>71</v>
      </c>
    </row>
    <row r="124" spans="1:251" s="4" customFormat="1" x14ac:dyDescent="0.2">
      <c r="A124" s="69" t="s">
        <v>45</v>
      </c>
      <c r="B124" s="24">
        <v>40</v>
      </c>
      <c r="C124" s="24">
        <v>2.6</v>
      </c>
      <c r="D124" s="24">
        <v>0.4</v>
      </c>
      <c r="E124" s="24">
        <v>17.2</v>
      </c>
      <c r="F124" s="24">
        <v>85</v>
      </c>
      <c r="G124" s="24" t="s">
        <v>46</v>
      </c>
      <c r="H124" s="17" t="s">
        <v>47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68"/>
      <c r="IH124" s="68"/>
      <c r="II124" s="68"/>
      <c r="IJ124" s="68"/>
      <c r="IK124" s="68"/>
      <c r="IL124" s="68"/>
      <c r="IM124" s="68"/>
      <c r="IN124" s="68"/>
      <c r="IO124" s="68"/>
      <c r="IP124" s="68"/>
      <c r="IQ124" s="68"/>
    </row>
    <row r="125" spans="1:251" s="4" customFormat="1" x14ac:dyDescent="0.2">
      <c r="A125" s="69" t="s">
        <v>48</v>
      </c>
      <c r="B125" s="14">
        <v>40</v>
      </c>
      <c r="C125" s="24">
        <v>3.2</v>
      </c>
      <c r="D125" s="24">
        <v>0.4</v>
      </c>
      <c r="E125" s="24">
        <v>20.399999999999999</v>
      </c>
      <c r="F125" s="24">
        <v>100</v>
      </c>
      <c r="G125" s="14" t="s">
        <v>46</v>
      </c>
      <c r="H125" s="13" t="s">
        <v>49</v>
      </c>
    </row>
    <row r="126" spans="1:251" s="4" customFormat="1" x14ac:dyDescent="0.2">
      <c r="A126" s="27" t="s">
        <v>25</v>
      </c>
      <c r="B126" s="28">
        <f>SUM(B120:B125)</f>
        <v>720</v>
      </c>
      <c r="C126" s="58">
        <f>SUM(C120:C125)</f>
        <v>25.340000000000003</v>
      </c>
      <c r="D126" s="58">
        <f>SUM(D120:D125)</f>
        <v>22.639999999999997</v>
      </c>
      <c r="E126" s="58">
        <f>SUM(E120:E125)</f>
        <v>103.66</v>
      </c>
      <c r="F126" s="58">
        <f>SUM(F120:F125)</f>
        <v>734.16</v>
      </c>
      <c r="G126" s="28"/>
      <c r="H126" s="17"/>
    </row>
    <row r="127" spans="1:251" s="4" customFormat="1" x14ac:dyDescent="0.2">
      <c r="A127" s="72" t="s">
        <v>50</v>
      </c>
      <c r="B127" s="72"/>
      <c r="C127" s="72"/>
      <c r="D127" s="72"/>
      <c r="E127" s="72"/>
      <c r="F127" s="72"/>
      <c r="G127" s="72"/>
      <c r="H127" s="72"/>
    </row>
    <row r="128" spans="1:251" s="4" customFormat="1" x14ac:dyDescent="0.2">
      <c r="A128" s="12" t="s">
        <v>2</v>
      </c>
      <c r="B128" s="72" t="s">
        <v>3</v>
      </c>
      <c r="C128" s="72"/>
      <c r="D128" s="72"/>
      <c r="E128" s="72"/>
      <c r="F128" s="72"/>
      <c r="G128" s="12" t="s">
        <v>4</v>
      </c>
      <c r="H128" s="12" t="s">
        <v>5</v>
      </c>
    </row>
    <row r="129" spans="1:251" s="4" customFormat="1" ht="11.45" customHeight="1" x14ac:dyDescent="0.2">
      <c r="A129" s="12"/>
      <c r="B129" s="28" t="s">
        <v>6</v>
      </c>
      <c r="C129" s="28" t="s">
        <v>7</v>
      </c>
      <c r="D129" s="28" t="s">
        <v>8</v>
      </c>
      <c r="E129" s="28" t="s">
        <v>9</v>
      </c>
      <c r="F129" s="28" t="s">
        <v>10</v>
      </c>
      <c r="G129" s="12"/>
      <c r="H129" s="12"/>
    </row>
    <row r="130" spans="1:251" s="4" customFormat="1" x14ac:dyDescent="0.2">
      <c r="A130" s="12" t="s">
        <v>11</v>
      </c>
      <c r="B130" s="12"/>
      <c r="C130" s="8"/>
      <c r="D130" s="8"/>
      <c r="E130" s="8"/>
      <c r="F130" s="8"/>
      <c r="G130" s="12"/>
      <c r="H130" s="12"/>
    </row>
    <row r="131" spans="1:251" s="4" customFormat="1" x14ac:dyDescent="0.2">
      <c r="A131" s="17" t="s">
        <v>143</v>
      </c>
      <c r="B131" s="53">
        <v>90</v>
      </c>
      <c r="C131" s="75">
        <v>20.8</v>
      </c>
      <c r="D131" s="75">
        <v>12.1</v>
      </c>
      <c r="E131" s="75">
        <v>5.01</v>
      </c>
      <c r="F131" s="75">
        <v>223.2</v>
      </c>
      <c r="G131" s="20" t="s">
        <v>144</v>
      </c>
      <c r="H131" s="95" t="s">
        <v>145</v>
      </c>
    </row>
    <row r="132" spans="1:251" s="4" customFormat="1" x14ac:dyDescent="0.2">
      <c r="A132" s="17" t="s">
        <v>66</v>
      </c>
      <c r="B132" s="14">
        <v>150</v>
      </c>
      <c r="C132" s="19">
        <v>5.52</v>
      </c>
      <c r="D132" s="19">
        <v>4.51</v>
      </c>
      <c r="E132" s="19">
        <v>26.45</v>
      </c>
      <c r="F132" s="19">
        <v>168.45</v>
      </c>
      <c r="G132" s="14" t="s">
        <v>67</v>
      </c>
      <c r="H132" s="17" t="s">
        <v>68</v>
      </c>
    </row>
    <row r="133" spans="1:251" s="4" customFormat="1" x14ac:dyDescent="0.2">
      <c r="A133" s="69" t="s">
        <v>48</v>
      </c>
      <c r="B133" s="14">
        <v>40</v>
      </c>
      <c r="C133" s="24">
        <v>3.2</v>
      </c>
      <c r="D133" s="24">
        <v>0.4</v>
      </c>
      <c r="E133" s="24">
        <v>20.399999999999999</v>
      </c>
      <c r="F133" s="24">
        <v>100</v>
      </c>
      <c r="G133" s="14" t="s">
        <v>46</v>
      </c>
      <c r="H133" s="13" t="s">
        <v>49</v>
      </c>
    </row>
    <row r="134" spans="1:251" s="4" customFormat="1" x14ac:dyDescent="0.2">
      <c r="A134" s="102" t="s">
        <v>57</v>
      </c>
      <c r="B134" s="24">
        <v>222</v>
      </c>
      <c r="C134" s="14">
        <v>0.13</v>
      </c>
      <c r="D134" s="14">
        <v>0.02</v>
      </c>
      <c r="E134" s="14">
        <v>15.2</v>
      </c>
      <c r="F134" s="14">
        <v>62</v>
      </c>
      <c r="G134" s="14" t="s">
        <v>58</v>
      </c>
      <c r="H134" s="69" t="s">
        <v>59</v>
      </c>
    </row>
    <row r="135" spans="1:251" s="4" customFormat="1" x14ac:dyDescent="0.2">
      <c r="A135" s="27" t="s">
        <v>25</v>
      </c>
      <c r="B135" s="28">
        <f>SUM(B131:B134)</f>
        <v>502</v>
      </c>
      <c r="C135" s="58">
        <f>SUM(C131:C134)</f>
        <v>29.65</v>
      </c>
      <c r="D135" s="58">
        <f>SUM(D131:D134)</f>
        <v>17.029999999999998</v>
      </c>
      <c r="E135" s="58">
        <f>SUM(E131:E134)</f>
        <v>67.06</v>
      </c>
      <c r="F135" s="58">
        <f>SUM(F131:F134)</f>
        <v>553.65</v>
      </c>
      <c r="G135" s="28"/>
      <c r="H135" s="17"/>
    </row>
    <row r="136" spans="1:251" s="4" customFormat="1" x14ac:dyDescent="0.2">
      <c r="A136" s="72" t="s">
        <v>26</v>
      </c>
      <c r="B136" s="72"/>
      <c r="C136" s="72"/>
      <c r="D136" s="72"/>
      <c r="E136" s="72"/>
      <c r="F136" s="72"/>
      <c r="G136" s="72"/>
      <c r="H136" s="72"/>
    </row>
    <row r="137" spans="1:251" s="4" customFormat="1" ht="11.25" customHeight="1" x14ac:dyDescent="0.2">
      <c r="A137" s="17" t="s">
        <v>79</v>
      </c>
      <c r="B137" s="24">
        <v>200</v>
      </c>
      <c r="C137" s="24">
        <v>1.38</v>
      </c>
      <c r="D137" s="24">
        <v>5.2</v>
      </c>
      <c r="E137" s="24">
        <v>8.92</v>
      </c>
      <c r="F137" s="24">
        <v>88.2</v>
      </c>
      <c r="G137" s="24" t="s">
        <v>80</v>
      </c>
      <c r="H137" s="102" t="s">
        <v>81</v>
      </c>
    </row>
    <row r="138" spans="1:251" s="4" customFormat="1" x14ac:dyDescent="0.2">
      <c r="A138" s="77" t="s">
        <v>101</v>
      </c>
      <c r="B138" s="53">
        <v>90</v>
      </c>
      <c r="C138" s="66">
        <f>14.1*0.9</f>
        <v>12.69</v>
      </c>
      <c r="D138" s="66">
        <f>15.3*0.9</f>
        <v>13.770000000000001</v>
      </c>
      <c r="E138" s="66">
        <f>3.2*0.9</f>
        <v>2.8800000000000003</v>
      </c>
      <c r="F138" s="66">
        <f>205.9*0.9</f>
        <v>185.31</v>
      </c>
      <c r="G138" s="63" t="s">
        <v>102</v>
      </c>
      <c r="H138" s="13" t="s">
        <v>103</v>
      </c>
    </row>
    <row r="139" spans="1:251" s="4" customFormat="1" ht="12" customHeight="1" x14ac:dyDescent="0.2">
      <c r="A139" s="69" t="s">
        <v>104</v>
      </c>
      <c r="B139" s="24">
        <v>150</v>
      </c>
      <c r="C139" s="24">
        <v>8.6</v>
      </c>
      <c r="D139" s="24">
        <v>6.09</v>
      </c>
      <c r="E139" s="24">
        <v>38.64</v>
      </c>
      <c r="F139" s="24">
        <v>243.75</v>
      </c>
      <c r="G139" s="14" t="s">
        <v>105</v>
      </c>
      <c r="H139" s="13" t="s">
        <v>106</v>
      </c>
    </row>
    <row r="140" spans="1:251" s="4" customFormat="1" x14ac:dyDescent="0.2">
      <c r="A140" s="17" t="s">
        <v>88</v>
      </c>
      <c r="B140" s="14">
        <v>200</v>
      </c>
      <c r="C140" s="14">
        <v>0</v>
      </c>
      <c r="D140" s="14">
        <v>0</v>
      </c>
      <c r="E140" s="14">
        <v>19.97</v>
      </c>
      <c r="F140" s="14">
        <v>76</v>
      </c>
      <c r="G140" s="14" t="s">
        <v>89</v>
      </c>
      <c r="H140" s="13" t="s">
        <v>90</v>
      </c>
    </row>
    <row r="141" spans="1:251" s="4" customFormat="1" x14ac:dyDescent="0.2">
      <c r="A141" s="17" t="s">
        <v>54</v>
      </c>
      <c r="B141" s="14">
        <v>100</v>
      </c>
      <c r="C141" s="24">
        <v>0.4</v>
      </c>
      <c r="D141" s="24">
        <v>0.4</v>
      </c>
      <c r="E141" s="24">
        <f>19.6/2</f>
        <v>9.8000000000000007</v>
      </c>
      <c r="F141" s="24">
        <f>94/2</f>
        <v>47</v>
      </c>
      <c r="G141" s="14" t="s">
        <v>55</v>
      </c>
      <c r="H141" s="17" t="s">
        <v>56</v>
      </c>
    </row>
    <row r="142" spans="1:251" s="4" customFormat="1" x14ac:dyDescent="0.2">
      <c r="A142" s="69" t="s">
        <v>45</v>
      </c>
      <c r="B142" s="24">
        <v>40</v>
      </c>
      <c r="C142" s="24">
        <v>2.6</v>
      </c>
      <c r="D142" s="24">
        <v>0.4</v>
      </c>
      <c r="E142" s="24">
        <v>17.2</v>
      </c>
      <c r="F142" s="24">
        <v>85</v>
      </c>
      <c r="G142" s="24" t="s">
        <v>46</v>
      </c>
      <c r="H142" s="17" t="s">
        <v>47</v>
      </c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  <c r="IQ142" s="68"/>
    </row>
    <row r="143" spans="1:251" s="4" customFormat="1" x14ac:dyDescent="0.2">
      <c r="A143" s="69" t="s">
        <v>48</v>
      </c>
      <c r="B143" s="14">
        <v>40</v>
      </c>
      <c r="C143" s="24">
        <v>3.2</v>
      </c>
      <c r="D143" s="24">
        <v>0.4</v>
      </c>
      <c r="E143" s="24">
        <v>20.399999999999999</v>
      </c>
      <c r="F143" s="24">
        <v>100</v>
      </c>
      <c r="G143" s="14" t="s">
        <v>46</v>
      </c>
      <c r="H143" s="13" t="s">
        <v>49</v>
      </c>
    </row>
    <row r="144" spans="1:251" s="4" customFormat="1" x14ac:dyDescent="0.2">
      <c r="A144" s="27" t="s">
        <v>25</v>
      </c>
      <c r="B144" s="28">
        <f>SUM(B137:B143)</f>
        <v>820</v>
      </c>
      <c r="C144" s="58">
        <f>SUM(C137:C143)</f>
        <v>28.87</v>
      </c>
      <c r="D144" s="58">
        <f>SUM(D137:D143)</f>
        <v>26.259999999999998</v>
      </c>
      <c r="E144" s="58">
        <f>SUM(E137:E143)</f>
        <v>117.81</v>
      </c>
      <c r="F144" s="58">
        <f>SUM(F137:F143)</f>
        <v>825.26</v>
      </c>
      <c r="G144" s="28"/>
      <c r="H144" s="17"/>
    </row>
    <row r="145" spans="1:8" s="4" customFormat="1" x14ac:dyDescent="0.2">
      <c r="A145" s="72" t="s">
        <v>72</v>
      </c>
      <c r="B145" s="72"/>
      <c r="C145" s="72"/>
      <c r="D145" s="72"/>
      <c r="E145" s="72"/>
      <c r="F145" s="72"/>
      <c r="G145" s="72"/>
      <c r="H145" s="72"/>
    </row>
    <row r="146" spans="1:8" s="4" customFormat="1" x14ac:dyDescent="0.2">
      <c r="A146" s="12" t="s">
        <v>2</v>
      </c>
      <c r="B146" s="72" t="s">
        <v>3</v>
      </c>
      <c r="C146" s="72"/>
      <c r="D146" s="72"/>
      <c r="E146" s="72"/>
      <c r="F146" s="72"/>
      <c r="G146" s="12" t="s">
        <v>4</v>
      </c>
      <c r="H146" s="12" t="s">
        <v>5</v>
      </c>
    </row>
    <row r="147" spans="1:8" s="4" customFormat="1" ht="11.45" customHeight="1" x14ac:dyDescent="0.2">
      <c r="A147" s="12"/>
      <c r="B147" s="28" t="s">
        <v>6</v>
      </c>
      <c r="C147" s="28" t="s">
        <v>7</v>
      </c>
      <c r="D147" s="28" t="s">
        <v>8</v>
      </c>
      <c r="E147" s="28" t="s">
        <v>9</v>
      </c>
      <c r="F147" s="28" t="s">
        <v>10</v>
      </c>
      <c r="G147" s="12"/>
      <c r="H147" s="12"/>
    </row>
    <row r="148" spans="1:8" s="4" customFormat="1" x14ac:dyDescent="0.2">
      <c r="A148" s="12" t="s">
        <v>11</v>
      </c>
      <c r="B148" s="12"/>
      <c r="C148" s="12"/>
      <c r="D148" s="12"/>
      <c r="E148" s="12"/>
      <c r="F148" s="12"/>
      <c r="G148" s="12"/>
      <c r="H148" s="12"/>
    </row>
    <row r="149" spans="1:8" s="4" customFormat="1" ht="12" customHeight="1" x14ac:dyDescent="0.2">
      <c r="A149" s="17" t="s">
        <v>131</v>
      </c>
      <c r="B149" s="14">
        <v>90</v>
      </c>
      <c r="C149" s="24">
        <v>14.68</v>
      </c>
      <c r="D149" s="24">
        <v>9.98</v>
      </c>
      <c r="E149" s="24">
        <v>11.03</v>
      </c>
      <c r="F149" s="24">
        <v>180.7</v>
      </c>
      <c r="G149" s="14" t="s">
        <v>132</v>
      </c>
      <c r="H149" s="13" t="s">
        <v>133</v>
      </c>
    </row>
    <row r="150" spans="1:8" s="4" customFormat="1" ht="12" customHeight="1" x14ac:dyDescent="0.2">
      <c r="A150" s="17" t="s">
        <v>33</v>
      </c>
      <c r="B150" s="14">
        <v>5</v>
      </c>
      <c r="C150" s="94">
        <v>0.04</v>
      </c>
      <c r="D150" s="94">
        <v>3.6</v>
      </c>
      <c r="E150" s="94">
        <v>0.06</v>
      </c>
      <c r="F150" s="94">
        <v>33</v>
      </c>
      <c r="G150" s="24" t="s">
        <v>34</v>
      </c>
      <c r="H150" s="100" t="s">
        <v>35</v>
      </c>
    </row>
    <row r="151" spans="1:8" s="101" customFormat="1" ht="12" customHeight="1" x14ac:dyDescent="0.2">
      <c r="A151" s="13" t="s">
        <v>36</v>
      </c>
      <c r="B151" s="14">
        <v>100</v>
      </c>
      <c r="C151" s="14">
        <v>2.04</v>
      </c>
      <c r="D151" s="14">
        <v>3.2</v>
      </c>
      <c r="E151" s="14">
        <v>13.6</v>
      </c>
      <c r="F151" s="14">
        <v>91.5</v>
      </c>
      <c r="G151" s="14" t="s">
        <v>37</v>
      </c>
      <c r="H151" s="13" t="s">
        <v>38</v>
      </c>
    </row>
    <row r="152" spans="1:8" s="4" customFormat="1" ht="22.5" x14ac:dyDescent="0.2">
      <c r="A152" s="69" t="s">
        <v>76</v>
      </c>
      <c r="B152" s="24">
        <v>60</v>
      </c>
      <c r="C152" s="94">
        <v>0.66</v>
      </c>
      <c r="D152" s="94">
        <v>0.12</v>
      </c>
      <c r="E152" s="94">
        <v>2.2799999999999998</v>
      </c>
      <c r="F152" s="94">
        <v>13.2</v>
      </c>
      <c r="G152" s="24" t="s">
        <v>77</v>
      </c>
      <c r="H152" s="13" t="s">
        <v>78</v>
      </c>
    </row>
    <row r="153" spans="1:8" s="4" customFormat="1" x14ac:dyDescent="0.2">
      <c r="A153" s="69" t="s">
        <v>48</v>
      </c>
      <c r="B153" s="14">
        <v>50</v>
      </c>
      <c r="C153" s="94">
        <v>4</v>
      </c>
      <c r="D153" s="94">
        <v>0.5</v>
      </c>
      <c r="E153" s="94">
        <v>25.5</v>
      </c>
      <c r="F153" s="94">
        <v>125</v>
      </c>
      <c r="G153" s="14" t="s">
        <v>46</v>
      </c>
      <c r="H153" s="13" t="s">
        <v>49</v>
      </c>
    </row>
    <row r="154" spans="1:8" s="4" customFormat="1" x14ac:dyDescent="0.2">
      <c r="A154" s="13" t="s">
        <v>21</v>
      </c>
      <c r="B154" s="14">
        <v>215</v>
      </c>
      <c r="C154" s="14">
        <v>7.0000000000000007E-2</v>
      </c>
      <c r="D154" s="14">
        <v>0.02</v>
      </c>
      <c r="E154" s="14">
        <v>15</v>
      </c>
      <c r="F154" s="14">
        <v>60</v>
      </c>
      <c r="G154" s="14" t="s">
        <v>22</v>
      </c>
      <c r="H154" s="17" t="s">
        <v>23</v>
      </c>
    </row>
    <row r="155" spans="1:8" s="4" customFormat="1" x14ac:dyDescent="0.2">
      <c r="A155" s="27" t="s">
        <v>25</v>
      </c>
      <c r="B155" s="28">
        <f>SUM(B149:B154)</f>
        <v>520</v>
      </c>
      <c r="C155" s="58">
        <f>SUM(C149:C154)</f>
        <v>21.49</v>
      </c>
      <c r="D155" s="58">
        <f>SUM(D149:D154)</f>
        <v>17.420000000000002</v>
      </c>
      <c r="E155" s="58">
        <f>SUM(E149:E154)</f>
        <v>67.47</v>
      </c>
      <c r="F155" s="58">
        <f>SUM(F149:F154)</f>
        <v>503.4</v>
      </c>
      <c r="G155" s="28"/>
      <c r="H155" s="17"/>
    </row>
    <row r="156" spans="1:8" s="4" customFormat="1" x14ac:dyDescent="0.2">
      <c r="A156" s="72" t="s">
        <v>26</v>
      </c>
      <c r="B156" s="72"/>
      <c r="C156" s="72"/>
      <c r="D156" s="72"/>
      <c r="E156" s="72"/>
      <c r="F156" s="72"/>
      <c r="G156" s="72"/>
      <c r="H156" s="72"/>
    </row>
    <row r="157" spans="1:8" s="113" customFormat="1" x14ac:dyDescent="0.2">
      <c r="A157" s="110" t="s">
        <v>98</v>
      </c>
      <c r="B157" s="111">
        <v>200</v>
      </c>
      <c r="C157" s="112">
        <v>1.56</v>
      </c>
      <c r="D157" s="112">
        <v>5.2</v>
      </c>
      <c r="E157" s="112">
        <v>8.6</v>
      </c>
      <c r="F157" s="112">
        <v>87.89</v>
      </c>
      <c r="G157" s="20" t="s">
        <v>99</v>
      </c>
      <c r="H157" s="95" t="s">
        <v>100</v>
      </c>
    </row>
    <row r="158" spans="1:8" s="4" customFormat="1" x14ac:dyDescent="0.2">
      <c r="A158" s="69" t="s">
        <v>63</v>
      </c>
      <c r="B158" s="14">
        <v>90</v>
      </c>
      <c r="C158" s="24">
        <v>11.52</v>
      </c>
      <c r="D158" s="24">
        <v>13</v>
      </c>
      <c r="E158" s="24">
        <v>4.05</v>
      </c>
      <c r="F158" s="24">
        <v>189.6</v>
      </c>
      <c r="G158" s="14" t="s">
        <v>64</v>
      </c>
      <c r="H158" s="17" t="s">
        <v>65</v>
      </c>
    </row>
    <row r="159" spans="1:8" s="4" customFormat="1" ht="22.5" customHeight="1" x14ac:dyDescent="0.2">
      <c r="A159" s="17" t="s">
        <v>146</v>
      </c>
      <c r="B159" s="14">
        <v>150</v>
      </c>
      <c r="C159" s="24">
        <v>3.65</v>
      </c>
      <c r="D159" s="24">
        <v>5.37</v>
      </c>
      <c r="E159" s="24">
        <v>36.68</v>
      </c>
      <c r="F159" s="24">
        <v>209.7</v>
      </c>
      <c r="G159" s="14" t="s">
        <v>86</v>
      </c>
      <c r="H159" s="17" t="s">
        <v>87</v>
      </c>
    </row>
    <row r="160" spans="1:8" s="4" customFormat="1" ht="35.25" customHeight="1" x14ac:dyDescent="0.2">
      <c r="A160" s="69" t="s">
        <v>39</v>
      </c>
      <c r="B160" s="24">
        <v>60</v>
      </c>
      <c r="C160" s="94">
        <v>1.41</v>
      </c>
      <c r="D160" s="94">
        <v>0.09</v>
      </c>
      <c r="E160" s="94">
        <v>4.05</v>
      </c>
      <c r="F160" s="94">
        <v>22.5</v>
      </c>
      <c r="G160" s="24" t="s">
        <v>40</v>
      </c>
      <c r="H160" s="13" t="s">
        <v>41</v>
      </c>
    </row>
    <row r="161" spans="1:251" s="4" customFormat="1" x14ac:dyDescent="0.2">
      <c r="A161" s="17" t="s">
        <v>147</v>
      </c>
      <c r="B161" s="14">
        <v>200</v>
      </c>
      <c r="C161" s="94">
        <v>0.16</v>
      </c>
      <c r="D161" s="94">
        <v>0.16</v>
      </c>
      <c r="E161" s="94">
        <v>27.88</v>
      </c>
      <c r="F161" s="94">
        <v>114.6</v>
      </c>
      <c r="G161" s="24" t="s">
        <v>148</v>
      </c>
      <c r="H161" s="13" t="s">
        <v>149</v>
      </c>
    </row>
    <row r="162" spans="1:251" s="4" customFormat="1" x14ac:dyDescent="0.2">
      <c r="A162" s="69" t="s">
        <v>45</v>
      </c>
      <c r="B162" s="24">
        <v>40</v>
      </c>
      <c r="C162" s="24">
        <v>2.6</v>
      </c>
      <c r="D162" s="24">
        <v>0.4</v>
      </c>
      <c r="E162" s="24">
        <v>17.2</v>
      </c>
      <c r="F162" s="24">
        <v>85</v>
      </c>
      <c r="G162" s="24" t="s">
        <v>46</v>
      </c>
      <c r="H162" s="17" t="s">
        <v>47</v>
      </c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</row>
    <row r="163" spans="1:251" s="4" customFormat="1" x14ac:dyDescent="0.2">
      <c r="A163" s="69" t="s">
        <v>48</v>
      </c>
      <c r="B163" s="14">
        <v>40</v>
      </c>
      <c r="C163" s="24">
        <v>3.2</v>
      </c>
      <c r="D163" s="24">
        <v>0.4</v>
      </c>
      <c r="E163" s="24">
        <v>20.399999999999999</v>
      </c>
      <c r="F163" s="24">
        <v>100</v>
      </c>
      <c r="G163" s="14" t="s">
        <v>46</v>
      </c>
      <c r="H163" s="13" t="s">
        <v>49</v>
      </c>
    </row>
    <row r="164" spans="1:251" s="4" customFormat="1" x14ac:dyDescent="0.2">
      <c r="A164" s="27" t="s">
        <v>25</v>
      </c>
      <c r="B164" s="28">
        <f>SUM(B157:B163)</f>
        <v>780</v>
      </c>
      <c r="C164" s="58">
        <f>SUM(C157:C163)</f>
        <v>24.1</v>
      </c>
      <c r="D164" s="58">
        <f>SUM(D157:D163)</f>
        <v>24.619999999999997</v>
      </c>
      <c r="E164" s="58">
        <f>SUM(E157:E163)</f>
        <v>118.85999999999999</v>
      </c>
      <c r="F164" s="58">
        <f>SUM(F157:F163)</f>
        <v>809.29</v>
      </c>
      <c r="G164" s="28"/>
      <c r="H164" s="17"/>
    </row>
    <row r="165" spans="1:251" s="4" customFormat="1" x14ac:dyDescent="0.2">
      <c r="A165" s="72" t="s">
        <v>91</v>
      </c>
      <c r="B165" s="72"/>
      <c r="C165" s="72"/>
      <c r="D165" s="72"/>
      <c r="E165" s="72"/>
      <c r="F165" s="72"/>
      <c r="G165" s="72"/>
      <c r="H165" s="72"/>
    </row>
    <row r="166" spans="1:251" s="4" customFormat="1" x14ac:dyDescent="0.2">
      <c r="A166" s="12" t="s">
        <v>2</v>
      </c>
      <c r="B166" s="72" t="s">
        <v>3</v>
      </c>
      <c r="C166" s="72"/>
      <c r="D166" s="72"/>
      <c r="E166" s="72"/>
      <c r="F166" s="72"/>
      <c r="G166" s="12" t="s">
        <v>4</v>
      </c>
      <c r="H166" s="12" t="s">
        <v>5</v>
      </c>
    </row>
    <row r="167" spans="1:251" s="4" customFormat="1" ht="11.45" customHeight="1" x14ac:dyDescent="0.2">
      <c r="A167" s="12"/>
      <c r="B167" s="28" t="s">
        <v>6</v>
      </c>
      <c r="C167" s="28" t="s">
        <v>7</v>
      </c>
      <c r="D167" s="28" t="s">
        <v>8</v>
      </c>
      <c r="E167" s="28" t="s">
        <v>9</v>
      </c>
      <c r="F167" s="28" t="s">
        <v>10</v>
      </c>
      <c r="G167" s="12"/>
      <c r="H167" s="12"/>
    </row>
    <row r="168" spans="1:251" s="4" customFormat="1" x14ac:dyDescent="0.2">
      <c r="A168" s="12" t="s">
        <v>11</v>
      </c>
      <c r="B168" s="12"/>
      <c r="C168" s="8"/>
      <c r="D168" s="8"/>
      <c r="E168" s="8"/>
      <c r="F168" s="8"/>
      <c r="G168" s="12"/>
      <c r="H168" s="12"/>
    </row>
    <row r="169" spans="1:251" s="4" customFormat="1" ht="12.75" customHeight="1" x14ac:dyDescent="0.2">
      <c r="A169" s="17" t="s">
        <v>150</v>
      </c>
      <c r="B169" s="24">
        <v>150</v>
      </c>
      <c r="C169" s="24">
        <v>18.63</v>
      </c>
      <c r="D169" s="24">
        <v>9.5299999999999994</v>
      </c>
      <c r="E169" s="24">
        <v>41.77</v>
      </c>
      <c r="F169" s="24">
        <v>331.5</v>
      </c>
      <c r="G169" s="14" t="s">
        <v>151</v>
      </c>
      <c r="H169" s="17" t="s">
        <v>152</v>
      </c>
    </row>
    <row r="170" spans="1:251" s="4" customFormat="1" x14ac:dyDescent="0.2">
      <c r="A170" s="17" t="s">
        <v>153</v>
      </c>
      <c r="B170" s="14">
        <v>50</v>
      </c>
      <c r="C170" s="94">
        <v>3.54</v>
      </c>
      <c r="D170" s="94">
        <v>6.57</v>
      </c>
      <c r="E170" s="94">
        <v>27.87</v>
      </c>
      <c r="F170" s="94">
        <v>185</v>
      </c>
      <c r="G170" s="24" t="s">
        <v>154</v>
      </c>
      <c r="H170" s="100" t="s">
        <v>155</v>
      </c>
    </row>
    <row r="171" spans="1:251" s="101" customFormat="1" x14ac:dyDescent="0.2">
      <c r="A171" s="17" t="s">
        <v>54</v>
      </c>
      <c r="B171" s="14">
        <v>100</v>
      </c>
      <c r="C171" s="24">
        <v>0.4</v>
      </c>
      <c r="D171" s="24">
        <v>0.4</v>
      </c>
      <c r="E171" s="24">
        <f>19.6/2</f>
        <v>9.8000000000000007</v>
      </c>
      <c r="F171" s="24">
        <f>94/2</f>
        <v>47</v>
      </c>
      <c r="G171" s="14" t="s">
        <v>55</v>
      </c>
      <c r="H171" s="17" t="s">
        <v>56</v>
      </c>
    </row>
    <row r="172" spans="1:251" s="4" customFormat="1" x14ac:dyDescent="0.2">
      <c r="A172" s="102" t="s">
        <v>57</v>
      </c>
      <c r="B172" s="24">
        <v>222</v>
      </c>
      <c r="C172" s="14">
        <v>0.13</v>
      </c>
      <c r="D172" s="14">
        <v>0.02</v>
      </c>
      <c r="E172" s="14">
        <v>15.2</v>
      </c>
      <c r="F172" s="14">
        <v>62</v>
      </c>
      <c r="G172" s="14" t="s">
        <v>58</v>
      </c>
      <c r="H172" s="69" t="s">
        <v>59</v>
      </c>
    </row>
    <row r="173" spans="1:251" s="4" customFormat="1" x14ac:dyDescent="0.2">
      <c r="A173" s="27" t="s">
        <v>25</v>
      </c>
      <c r="B173" s="28">
        <f>SUM(B169:B172)</f>
        <v>522</v>
      </c>
      <c r="C173" s="58">
        <f>SUM(C169:C172)</f>
        <v>22.699999999999996</v>
      </c>
      <c r="D173" s="58">
        <f>SUM(D169:D172)</f>
        <v>16.52</v>
      </c>
      <c r="E173" s="58">
        <f>SUM(E169:E172)</f>
        <v>94.64</v>
      </c>
      <c r="F173" s="58">
        <f>SUM(F169:F172)</f>
        <v>625.5</v>
      </c>
      <c r="G173" s="28"/>
      <c r="H173" s="17"/>
    </row>
    <row r="174" spans="1:251" s="4" customFormat="1" x14ac:dyDescent="0.2">
      <c r="A174" s="72" t="s">
        <v>26</v>
      </c>
      <c r="B174" s="72"/>
      <c r="C174" s="72"/>
      <c r="D174" s="72"/>
      <c r="E174" s="72"/>
      <c r="F174" s="72"/>
      <c r="G174" s="72"/>
      <c r="H174" s="72"/>
    </row>
    <row r="175" spans="1:251" s="4" customFormat="1" ht="12.75" customHeight="1" x14ac:dyDescent="0.2">
      <c r="A175" s="17" t="s">
        <v>114</v>
      </c>
      <c r="B175" s="14">
        <v>200</v>
      </c>
      <c r="C175" s="54">
        <v>1.62</v>
      </c>
      <c r="D175" s="54">
        <v>2.19</v>
      </c>
      <c r="E175" s="54">
        <v>12.81</v>
      </c>
      <c r="F175" s="54">
        <v>77.13</v>
      </c>
      <c r="G175" s="24" t="s">
        <v>115</v>
      </c>
      <c r="H175" s="13" t="s">
        <v>116</v>
      </c>
    </row>
    <row r="176" spans="1:251" s="4" customFormat="1" x14ac:dyDescent="0.2">
      <c r="A176" s="17" t="s">
        <v>156</v>
      </c>
      <c r="B176" s="37">
        <v>90</v>
      </c>
      <c r="C176" s="75">
        <v>15.9</v>
      </c>
      <c r="D176" s="75">
        <v>6.5</v>
      </c>
      <c r="E176" s="75">
        <v>11.7</v>
      </c>
      <c r="F176" s="75">
        <v>172.5</v>
      </c>
      <c r="G176" s="63" t="s">
        <v>157</v>
      </c>
      <c r="H176" s="13" t="s">
        <v>158</v>
      </c>
    </row>
    <row r="177" spans="1:251" s="4" customFormat="1" x14ac:dyDescent="0.2">
      <c r="A177" s="17" t="s">
        <v>120</v>
      </c>
      <c r="B177" s="14">
        <v>150</v>
      </c>
      <c r="C177" s="26">
        <v>3.44</v>
      </c>
      <c r="D177" s="26">
        <v>13.15</v>
      </c>
      <c r="E177" s="26">
        <v>27.92</v>
      </c>
      <c r="F177" s="26">
        <v>243.75</v>
      </c>
      <c r="G177" s="14" t="s">
        <v>121</v>
      </c>
      <c r="H177" s="13" t="s">
        <v>122</v>
      </c>
    </row>
    <row r="178" spans="1:251" s="4" customFormat="1" x14ac:dyDescent="0.2">
      <c r="A178" s="17" t="s">
        <v>42</v>
      </c>
      <c r="B178" s="14">
        <v>200</v>
      </c>
      <c r="C178" s="24">
        <v>0.15</v>
      </c>
      <c r="D178" s="24">
        <v>0.06</v>
      </c>
      <c r="E178" s="24">
        <v>20.65</v>
      </c>
      <c r="F178" s="24">
        <v>82.9</v>
      </c>
      <c r="G178" s="24" t="s">
        <v>43</v>
      </c>
      <c r="H178" s="13" t="s">
        <v>44</v>
      </c>
    </row>
    <row r="179" spans="1:251" s="4" customFormat="1" x14ac:dyDescent="0.2">
      <c r="A179" s="69" t="s">
        <v>45</v>
      </c>
      <c r="B179" s="24">
        <v>40</v>
      </c>
      <c r="C179" s="24">
        <v>2.6</v>
      </c>
      <c r="D179" s="24">
        <v>0.4</v>
      </c>
      <c r="E179" s="24">
        <v>17.2</v>
      </c>
      <c r="F179" s="24">
        <v>85</v>
      </c>
      <c r="G179" s="24" t="s">
        <v>46</v>
      </c>
      <c r="H179" s="17" t="s">
        <v>47</v>
      </c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  <c r="IG179" s="68"/>
      <c r="IH179" s="68"/>
      <c r="II179" s="68"/>
      <c r="IJ179" s="68"/>
      <c r="IK179" s="68"/>
      <c r="IL179" s="68"/>
      <c r="IM179" s="68"/>
      <c r="IN179" s="68"/>
      <c r="IO179" s="68"/>
      <c r="IP179" s="68"/>
      <c r="IQ179" s="68"/>
    </row>
    <row r="180" spans="1:251" s="4" customFormat="1" x14ac:dyDescent="0.2">
      <c r="A180" s="69" t="s">
        <v>48</v>
      </c>
      <c r="B180" s="14">
        <v>40</v>
      </c>
      <c r="C180" s="24">
        <v>3.2</v>
      </c>
      <c r="D180" s="24">
        <v>0.4</v>
      </c>
      <c r="E180" s="24">
        <v>20.399999999999999</v>
      </c>
      <c r="F180" s="24">
        <v>100</v>
      </c>
      <c r="G180" s="14" t="s">
        <v>46</v>
      </c>
      <c r="H180" s="13" t="s">
        <v>49</v>
      </c>
    </row>
    <row r="181" spans="1:251" s="4" customFormat="1" x14ac:dyDescent="0.2">
      <c r="A181" s="27" t="s">
        <v>25</v>
      </c>
      <c r="B181" s="28">
        <f>SUM(B175:B180)</f>
        <v>720</v>
      </c>
      <c r="C181" s="58">
        <f>SUM(C175:C180)</f>
        <v>26.91</v>
      </c>
      <c r="D181" s="58">
        <f>SUM(D175:D180)</f>
        <v>22.699999999999996</v>
      </c>
      <c r="E181" s="58">
        <f>SUM(E175:E180)</f>
        <v>110.68</v>
      </c>
      <c r="F181" s="58">
        <f>SUM(F175:F180)</f>
        <v>761.28</v>
      </c>
      <c r="G181" s="28"/>
      <c r="H181" s="17"/>
    </row>
    <row r="182" spans="1:251" s="4" customFormat="1" x14ac:dyDescent="0.2">
      <c r="A182" s="72" t="s">
        <v>111</v>
      </c>
      <c r="B182" s="72"/>
      <c r="C182" s="72"/>
      <c r="D182" s="72"/>
      <c r="E182" s="72"/>
      <c r="F182" s="72"/>
      <c r="G182" s="72"/>
      <c r="H182" s="72"/>
    </row>
    <row r="183" spans="1:251" s="4" customFormat="1" x14ac:dyDescent="0.2">
      <c r="A183" s="12" t="s">
        <v>2</v>
      </c>
      <c r="B183" s="72" t="s">
        <v>3</v>
      </c>
      <c r="C183" s="72"/>
      <c r="D183" s="72"/>
      <c r="E183" s="72"/>
      <c r="F183" s="72"/>
      <c r="G183" s="12" t="s">
        <v>4</v>
      </c>
      <c r="H183" s="12" t="s">
        <v>5</v>
      </c>
    </row>
    <row r="184" spans="1:251" s="4" customFormat="1" ht="11.45" customHeight="1" x14ac:dyDescent="0.2">
      <c r="A184" s="12"/>
      <c r="B184" s="28" t="s">
        <v>6</v>
      </c>
      <c r="C184" s="28" t="s">
        <v>7</v>
      </c>
      <c r="D184" s="28" t="s">
        <v>8</v>
      </c>
      <c r="E184" s="28" t="s">
        <v>9</v>
      </c>
      <c r="F184" s="28" t="s">
        <v>10</v>
      </c>
      <c r="G184" s="12"/>
      <c r="H184" s="12"/>
    </row>
    <row r="185" spans="1:251" s="4" customFormat="1" x14ac:dyDescent="0.2">
      <c r="A185" s="12" t="s">
        <v>11</v>
      </c>
      <c r="B185" s="12"/>
      <c r="C185" s="12"/>
      <c r="D185" s="12"/>
      <c r="E185" s="12"/>
      <c r="F185" s="12"/>
      <c r="G185" s="12"/>
      <c r="H185" s="12"/>
    </row>
    <row r="186" spans="1:251" s="4" customFormat="1" x14ac:dyDescent="0.2">
      <c r="A186" s="77" t="s">
        <v>101</v>
      </c>
      <c r="B186" s="53">
        <v>90</v>
      </c>
      <c r="C186" s="66">
        <f>14.1*0.9</f>
        <v>12.69</v>
      </c>
      <c r="D186" s="66">
        <f>15.3*0.9</f>
        <v>13.770000000000001</v>
      </c>
      <c r="E186" s="66">
        <f>3.2*0.9</f>
        <v>2.8800000000000003</v>
      </c>
      <c r="F186" s="66">
        <f>205.9*0.9</f>
        <v>185.31</v>
      </c>
      <c r="G186" s="63" t="s">
        <v>102</v>
      </c>
      <c r="H186" s="13" t="s">
        <v>103</v>
      </c>
    </row>
    <row r="187" spans="1:251" s="4" customFormat="1" ht="12" customHeight="1" x14ac:dyDescent="0.2">
      <c r="A187" s="69" t="s">
        <v>104</v>
      </c>
      <c r="B187" s="24">
        <v>150</v>
      </c>
      <c r="C187" s="26">
        <v>8.6</v>
      </c>
      <c r="D187" s="26">
        <v>6.09</v>
      </c>
      <c r="E187" s="26">
        <v>38.64</v>
      </c>
      <c r="F187" s="26">
        <v>243.75</v>
      </c>
      <c r="G187" s="14" t="s">
        <v>105</v>
      </c>
      <c r="H187" s="13" t="s">
        <v>106</v>
      </c>
    </row>
    <row r="188" spans="1:251" s="4" customFormat="1" x14ac:dyDescent="0.2">
      <c r="A188" s="69" t="s">
        <v>48</v>
      </c>
      <c r="B188" s="14">
        <v>40</v>
      </c>
      <c r="C188" s="24">
        <v>3.2</v>
      </c>
      <c r="D188" s="24">
        <v>0.4</v>
      </c>
      <c r="E188" s="24">
        <v>20.399999999999999</v>
      </c>
      <c r="F188" s="24">
        <v>100</v>
      </c>
      <c r="G188" s="14" t="s">
        <v>46</v>
      </c>
      <c r="H188" s="13" t="s">
        <v>49</v>
      </c>
    </row>
    <row r="189" spans="1:251" s="4" customFormat="1" x14ac:dyDescent="0.2">
      <c r="A189" s="102" t="s">
        <v>57</v>
      </c>
      <c r="B189" s="24">
        <v>222</v>
      </c>
      <c r="C189" s="14">
        <v>0.13</v>
      </c>
      <c r="D189" s="14">
        <v>0.02</v>
      </c>
      <c r="E189" s="14">
        <v>15.2</v>
      </c>
      <c r="F189" s="14">
        <v>62</v>
      </c>
      <c r="G189" s="14" t="s">
        <v>58</v>
      </c>
      <c r="H189" s="69" t="s">
        <v>59</v>
      </c>
    </row>
    <row r="190" spans="1:251" s="4" customFormat="1" x14ac:dyDescent="0.2">
      <c r="A190" s="27" t="s">
        <v>25</v>
      </c>
      <c r="B190" s="28">
        <f>SUM(B186:B189)</f>
        <v>502</v>
      </c>
      <c r="C190" s="58">
        <f>SUM(C186:C189)</f>
        <v>24.619999999999997</v>
      </c>
      <c r="D190" s="58">
        <f>SUM(D186:D189)</f>
        <v>20.279999999999998</v>
      </c>
      <c r="E190" s="58">
        <f>SUM(E186:E189)</f>
        <v>77.12</v>
      </c>
      <c r="F190" s="58">
        <f>SUM(F186:F189)</f>
        <v>591.05999999999995</v>
      </c>
      <c r="G190" s="28"/>
      <c r="H190" s="17"/>
    </row>
    <row r="191" spans="1:251" s="4" customFormat="1" x14ac:dyDescent="0.2">
      <c r="A191" s="72" t="s">
        <v>26</v>
      </c>
      <c r="B191" s="72"/>
      <c r="C191" s="72"/>
      <c r="D191" s="72"/>
      <c r="E191" s="72"/>
      <c r="F191" s="72"/>
      <c r="G191" s="72"/>
      <c r="H191" s="72"/>
    </row>
    <row r="192" spans="1:251" s="4" customFormat="1" ht="12.75" customHeight="1" x14ac:dyDescent="0.2">
      <c r="A192" s="17" t="s">
        <v>128</v>
      </c>
      <c r="B192" s="24">
        <v>200</v>
      </c>
      <c r="C192" s="94">
        <v>1.2</v>
      </c>
      <c r="D192" s="94">
        <v>5.2</v>
      </c>
      <c r="E192" s="94">
        <v>6.5</v>
      </c>
      <c r="F192" s="94">
        <v>77.010000000000005</v>
      </c>
      <c r="G192" s="24" t="s">
        <v>129</v>
      </c>
      <c r="H192" s="102" t="s">
        <v>130</v>
      </c>
    </row>
    <row r="193" spans="1:251" s="4" customFormat="1" x14ac:dyDescent="0.2">
      <c r="A193" s="13" t="s">
        <v>159</v>
      </c>
      <c r="B193" s="14">
        <v>90</v>
      </c>
      <c r="C193" s="24">
        <v>11.1</v>
      </c>
      <c r="D193" s="24">
        <v>14.26</v>
      </c>
      <c r="E193" s="24">
        <v>10.199999999999999</v>
      </c>
      <c r="F193" s="24">
        <v>215.87</v>
      </c>
      <c r="G193" s="14" t="s">
        <v>160</v>
      </c>
      <c r="H193" s="17" t="s">
        <v>161</v>
      </c>
    </row>
    <row r="194" spans="1:251" s="4" customFormat="1" ht="13.5" customHeight="1" x14ac:dyDescent="0.2">
      <c r="A194" s="17" t="s">
        <v>66</v>
      </c>
      <c r="B194" s="14">
        <v>150</v>
      </c>
      <c r="C194" s="14">
        <v>5.52</v>
      </c>
      <c r="D194" s="14">
        <v>4.51</v>
      </c>
      <c r="E194" s="14">
        <v>26.45</v>
      </c>
      <c r="F194" s="14">
        <v>168.45</v>
      </c>
      <c r="G194" s="14" t="s">
        <v>67</v>
      </c>
      <c r="H194" s="17" t="s">
        <v>68</v>
      </c>
    </row>
    <row r="195" spans="1:251" s="4" customFormat="1" ht="34.5" customHeight="1" x14ac:dyDescent="0.2">
      <c r="A195" s="69" t="s">
        <v>162</v>
      </c>
      <c r="B195" s="24">
        <v>60</v>
      </c>
      <c r="C195" s="24">
        <v>1.38</v>
      </c>
      <c r="D195" s="24">
        <v>0.06</v>
      </c>
      <c r="E195" s="24">
        <v>4.9400000000000004</v>
      </c>
      <c r="F195" s="24">
        <v>26.6</v>
      </c>
      <c r="G195" s="24">
        <v>304</v>
      </c>
      <c r="H195" s="13" t="s">
        <v>163</v>
      </c>
    </row>
    <row r="196" spans="1:251" s="4" customFormat="1" x14ac:dyDescent="0.2">
      <c r="A196" s="17" t="s">
        <v>134</v>
      </c>
      <c r="B196" s="14">
        <v>200</v>
      </c>
      <c r="C196" s="14">
        <v>0</v>
      </c>
      <c r="D196" s="14">
        <v>0</v>
      </c>
      <c r="E196" s="14">
        <v>19.97</v>
      </c>
      <c r="F196" s="14">
        <v>76</v>
      </c>
      <c r="G196" s="14" t="s">
        <v>135</v>
      </c>
      <c r="H196" s="13" t="s">
        <v>90</v>
      </c>
    </row>
    <row r="197" spans="1:251" s="4" customFormat="1" x14ac:dyDescent="0.2">
      <c r="A197" s="69" t="s">
        <v>45</v>
      </c>
      <c r="B197" s="24">
        <v>40</v>
      </c>
      <c r="C197" s="24">
        <v>2.6</v>
      </c>
      <c r="D197" s="24">
        <v>0.4</v>
      </c>
      <c r="E197" s="24">
        <v>17.2</v>
      </c>
      <c r="F197" s="24">
        <v>85</v>
      </c>
      <c r="G197" s="24" t="s">
        <v>46</v>
      </c>
      <c r="H197" s="17" t="s">
        <v>47</v>
      </c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  <c r="IQ197" s="68"/>
    </row>
    <row r="198" spans="1:251" s="4" customFormat="1" x14ac:dyDescent="0.2">
      <c r="A198" s="69" t="s">
        <v>48</v>
      </c>
      <c r="B198" s="14">
        <v>40</v>
      </c>
      <c r="C198" s="24">
        <v>3.2</v>
      </c>
      <c r="D198" s="24">
        <v>0.4</v>
      </c>
      <c r="E198" s="24">
        <v>20.399999999999999</v>
      </c>
      <c r="F198" s="24">
        <v>100</v>
      </c>
      <c r="G198" s="14" t="s">
        <v>46</v>
      </c>
      <c r="H198" s="13" t="s">
        <v>49</v>
      </c>
    </row>
    <row r="199" spans="1:251" s="4" customFormat="1" x14ac:dyDescent="0.2">
      <c r="A199" s="27" t="s">
        <v>25</v>
      </c>
      <c r="B199" s="28">
        <f>SUM(B192:B198)</f>
        <v>780</v>
      </c>
      <c r="C199" s="58">
        <f>SUM(C192:C198)</f>
        <v>25</v>
      </c>
      <c r="D199" s="58">
        <f>SUM(D192:D198)</f>
        <v>24.829999999999995</v>
      </c>
      <c r="E199" s="58">
        <f>SUM(E192:E198)</f>
        <v>105.66</v>
      </c>
      <c r="F199" s="58">
        <f>SUM(F192:F198)</f>
        <v>748.93000000000006</v>
      </c>
      <c r="G199" s="28"/>
      <c r="H199" s="17"/>
    </row>
    <row r="200" spans="1:251" s="4" customFormat="1" x14ac:dyDescent="0.2">
      <c r="A200" s="72" t="s">
        <v>124</v>
      </c>
      <c r="B200" s="72"/>
      <c r="C200" s="72"/>
      <c r="D200" s="72"/>
      <c r="E200" s="72"/>
      <c r="F200" s="72"/>
      <c r="G200" s="72"/>
      <c r="H200" s="72"/>
    </row>
    <row r="201" spans="1:251" s="4" customFormat="1" x14ac:dyDescent="0.2">
      <c r="A201" s="12" t="s">
        <v>2</v>
      </c>
      <c r="B201" s="72" t="s">
        <v>3</v>
      </c>
      <c r="C201" s="72"/>
      <c r="D201" s="72"/>
      <c r="E201" s="72"/>
      <c r="F201" s="72"/>
      <c r="G201" s="12" t="s">
        <v>4</v>
      </c>
      <c r="H201" s="12" t="s">
        <v>5</v>
      </c>
    </row>
    <row r="202" spans="1:251" s="4" customFormat="1" ht="11.45" customHeight="1" x14ac:dyDescent="0.2">
      <c r="A202" s="12"/>
      <c r="B202" s="28" t="s">
        <v>6</v>
      </c>
      <c r="C202" s="28" t="s">
        <v>7</v>
      </c>
      <c r="D202" s="28" t="s">
        <v>8</v>
      </c>
      <c r="E202" s="28" t="s">
        <v>9</v>
      </c>
      <c r="F202" s="28" t="s">
        <v>10</v>
      </c>
      <c r="G202" s="12"/>
      <c r="H202" s="12"/>
    </row>
    <row r="203" spans="1:251" s="4" customFormat="1" x14ac:dyDescent="0.2">
      <c r="A203" s="12" t="s">
        <v>11</v>
      </c>
      <c r="B203" s="12"/>
      <c r="C203" s="12"/>
      <c r="D203" s="12"/>
      <c r="E203" s="12"/>
      <c r="F203" s="12"/>
      <c r="G203" s="12"/>
      <c r="H203" s="12"/>
    </row>
    <row r="204" spans="1:251" s="4" customFormat="1" ht="12.75" customHeight="1" x14ac:dyDescent="0.2">
      <c r="A204" s="115" t="s">
        <v>164</v>
      </c>
      <c r="B204" s="94">
        <v>205</v>
      </c>
      <c r="C204" s="94">
        <v>6.12</v>
      </c>
      <c r="D204" s="94">
        <v>5.56</v>
      </c>
      <c r="E204" s="94">
        <v>50.64</v>
      </c>
      <c r="F204" s="94">
        <v>272.32</v>
      </c>
      <c r="G204" s="94">
        <v>117</v>
      </c>
      <c r="H204" s="115" t="s">
        <v>165</v>
      </c>
    </row>
    <row r="205" spans="1:251" s="4" customFormat="1" ht="11.45" customHeight="1" x14ac:dyDescent="0.2">
      <c r="A205" s="17" t="s">
        <v>15</v>
      </c>
      <c r="B205" s="14">
        <v>30</v>
      </c>
      <c r="C205" s="94">
        <f>4.64/20*30</f>
        <v>6.9599999999999991</v>
      </c>
      <c r="D205" s="94">
        <f>5.9/20*30</f>
        <v>8.8500000000000014</v>
      </c>
      <c r="E205" s="94">
        <v>0</v>
      </c>
      <c r="F205" s="94">
        <f>72/20*30</f>
        <v>108</v>
      </c>
      <c r="G205" s="24" t="s">
        <v>16</v>
      </c>
      <c r="H205" s="17" t="s">
        <v>17</v>
      </c>
    </row>
    <row r="206" spans="1:251" s="4" customFormat="1" x14ac:dyDescent="0.2">
      <c r="A206" s="13" t="s">
        <v>18</v>
      </c>
      <c r="B206" s="24">
        <v>30</v>
      </c>
      <c r="C206" s="94">
        <v>2.85</v>
      </c>
      <c r="D206" s="94">
        <v>0.9</v>
      </c>
      <c r="E206" s="94">
        <v>15.6</v>
      </c>
      <c r="F206" s="94">
        <v>79.5</v>
      </c>
      <c r="G206" s="14" t="s">
        <v>19</v>
      </c>
      <c r="H206" s="95" t="s">
        <v>20</v>
      </c>
    </row>
    <row r="207" spans="1:251" s="4" customFormat="1" x14ac:dyDescent="0.2">
      <c r="A207" s="17" t="s">
        <v>54</v>
      </c>
      <c r="B207" s="14">
        <v>100</v>
      </c>
      <c r="C207" s="24">
        <v>0.4</v>
      </c>
      <c r="D207" s="24">
        <v>0.4</v>
      </c>
      <c r="E207" s="24">
        <f>19.6/2</f>
        <v>9.8000000000000007</v>
      </c>
      <c r="F207" s="24">
        <f>94/2</f>
        <v>47</v>
      </c>
      <c r="G207" s="14" t="s">
        <v>55</v>
      </c>
      <c r="H207" s="17" t="s">
        <v>56</v>
      </c>
    </row>
    <row r="208" spans="1:251" s="101" customFormat="1" x14ac:dyDescent="0.2">
      <c r="A208" s="13" t="s">
        <v>21</v>
      </c>
      <c r="B208" s="14">
        <v>215</v>
      </c>
      <c r="C208" s="14">
        <v>7.0000000000000007E-2</v>
      </c>
      <c r="D208" s="14">
        <v>0.02</v>
      </c>
      <c r="E208" s="14">
        <v>15</v>
      </c>
      <c r="F208" s="14">
        <v>60</v>
      </c>
      <c r="G208" s="14" t="s">
        <v>22</v>
      </c>
      <c r="H208" s="17" t="s">
        <v>23</v>
      </c>
    </row>
    <row r="209" spans="1:251" s="4" customFormat="1" x14ac:dyDescent="0.2">
      <c r="A209" s="27" t="s">
        <v>25</v>
      </c>
      <c r="B209" s="28">
        <f>SUM(B204:B208)</f>
        <v>580</v>
      </c>
      <c r="C209" s="58">
        <f>SUM(C204:C208)</f>
        <v>16.399999999999999</v>
      </c>
      <c r="D209" s="58">
        <f>SUM(D204:D208)</f>
        <v>15.73</v>
      </c>
      <c r="E209" s="58">
        <f>SUM(E204:E208)</f>
        <v>91.039999999999992</v>
      </c>
      <c r="F209" s="58">
        <f>SUM(F204:F208)</f>
        <v>566.81999999999994</v>
      </c>
      <c r="G209" s="28"/>
      <c r="H209" s="17"/>
    </row>
    <row r="210" spans="1:251" s="4" customFormat="1" x14ac:dyDescent="0.2">
      <c r="A210" s="72" t="s">
        <v>26</v>
      </c>
      <c r="B210" s="72"/>
      <c r="C210" s="72"/>
      <c r="D210" s="72"/>
      <c r="E210" s="72"/>
      <c r="F210" s="72"/>
      <c r="G210" s="72"/>
      <c r="H210" s="72"/>
    </row>
    <row r="211" spans="1:251" s="4" customFormat="1" x14ac:dyDescent="0.2">
      <c r="A211" s="17" t="s">
        <v>166</v>
      </c>
      <c r="B211" s="14">
        <v>200</v>
      </c>
      <c r="C211" s="24">
        <v>1.53</v>
      </c>
      <c r="D211" s="24">
        <v>5.0999999999999996</v>
      </c>
      <c r="E211" s="24">
        <v>8</v>
      </c>
      <c r="F211" s="24">
        <v>83.9</v>
      </c>
      <c r="G211" s="24" t="s">
        <v>167</v>
      </c>
      <c r="H211" s="13" t="s">
        <v>168</v>
      </c>
    </row>
    <row r="212" spans="1:251" s="101" customFormat="1" x14ac:dyDescent="0.2">
      <c r="A212" s="13" t="s">
        <v>30</v>
      </c>
      <c r="B212" s="14">
        <v>90</v>
      </c>
      <c r="C212" s="94">
        <v>10.6</v>
      </c>
      <c r="D212" s="94">
        <v>12.6</v>
      </c>
      <c r="E212" s="94">
        <v>9.06</v>
      </c>
      <c r="F212" s="94">
        <v>207.09</v>
      </c>
      <c r="G212" s="14" t="s">
        <v>31</v>
      </c>
      <c r="H212" s="17" t="s">
        <v>32</v>
      </c>
    </row>
    <row r="213" spans="1:251" s="4" customFormat="1" x14ac:dyDescent="0.2">
      <c r="A213" s="17" t="s">
        <v>125</v>
      </c>
      <c r="B213" s="14">
        <v>150</v>
      </c>
      <c r="C213" s="94">
        <v>2.6</v>
      </c>
      <c r="D213" s="94">
        <v>11.8</v>
      </c>
      <c r="E213" s="94">
        <v>12.81</v>
      </c>
      <c r="F213" s="94">
        <v>163.5</v>
      </c>
      <c r="G213" s="14" t="s">
        <v>126</v>
      </c>
      <c r="H213" s="100" t="s">
        <v>127</v>
      </c>
    </row>
    <row r="214" spans="1:251" s="4" customFormat="1" x14ac:dyDescent="0.2">
      <c r="A214" s="102" t="s">
        <v>169</v>
      </c>
      <c r="B214" s="14">
        <v>200</v>
      </c>
      <c r="C214" s="14">
        <v>0.6</v>
      </c>
      <c r="D214" s="14">
        <v>0.4</v>
      </c>
      <c r="E214" s="14">
        <v>32.6</v>
      </c>
      <c r="F214" s="14">
        <v>136.4</v>
      </c>
      <c r="G214" s="14" t="s">
        <v>170</v>
      </c>
      <c r="H214" s="102" t="s">
        <v>171</v>
      </c>
    </row>
    <row r="215" spans="1:251" s="4" customFormat="1" x14ac:dyDescent="0.2">
      <c r="A215" s="69" t="s">
        <v>45</v>
      </c>
      <c r="B215" s="24">
        <v>40</v>
      </c>
      <c r="C215" s="24">
        <v>2.6</v>
      </c>
      <c r="D215" s="24">
        <v>0.4</v>
      </c>
      <c r="E215" s="24">
        <v>17.2</v>
      </c>
      <c r="F215" s="24">
        <v>85</v>
      </c>
      <c r="G215" s="24">
        <v>11</v>
      </c>
      <c r="H215" s="17" t="s">
        <v>47</v>
      </c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  <c r="FN215" s="68"/>
      <c r="FO215" s="68"/>
      <c r="FP215" s="68"/>
      <c r="FQ215" s="68"/>
      <c r="FR215" s="68"/>
      <c r="FS215" s="68"/>
      <c r="FT215" s="68"/>
      <c r="FU215" s="68"/>
      <c r="FV215" s="68"/>
      <c r="FW215" s="68"/>
      <c r="FX215" s="68"/>
      <c r="FY215" s="68"/>
      <c r="FZ215" s="68"/>
      <c r="GA215" s="68"/>
      <c r="GB215" s="68"/>
      <c r="GC215" s="68"/>
      <c r="GD215" s="68"/>
      <c r="GE215" s="68"/>
      <c r="GF215" s="68"/>
      <c r="GG215" s="68"/>
      <c r="GH215" s="68"/>
      <c r="GI215" s="68"/>
      <c r="GJ215" s="68"/>
      <c r="GK215" s="68"/>
      <c r="GL215" s="68"/>
      <c r="GM215" s="68"/>
      <c r="GN215" s="68"/>
      <c r="GO215" s="68"/>
      <c r="GP215" s="68"/>
      <c r="GQ215" s="68"/>
      <c r="GR215" s="68"/>
      <c r="GS215" s="68"/>
      <c r="GT215" s="68"/>
      <c r="GU215" s="68"/>
      <c r="GV215" s="68"/>
      <c r="GW215" s="68"/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  <c r="IE215" s="68"/>
      <c r="IF215" s="68"/>
      <c r="IG215" s="68"/>
      <c r="IH215" s="68"/>
      <c r="II215" s="68"/>
      <c r="IJ215" s="68"/>
      <c r="IK215" s="68"/>
      <c r="IL215" s="68"/>
      <c r="IM215" s="68"/>
      <c r="IN215" s="68"/>
      <c r="IO215" s="68"/>
      <c r="IP215" s="68"/>
      <c r="IQ215" s="68"/>
    </row>
    <row r="216" spans="1:251" s="4" customFormat="1" x14ac:dyDescent="0.2">
      <c r="A216" s="69" t="s">
        <v>48</v>
      </c>
      <c r="B216" s="14">
        <v>50</v>
      </c>
      <c r="C216" s="94">
        <v>4</v>
      </c>
      <c r="D216" s="94">
        <v>0.5</v>
      </c>
      <c r="E216" s="94">
        <v>25.5</v>
      </c>
      <c r="F216" s="94">
        <v>125</v>
      </c>
      <c r="G216" s="14" t="s">
        <v>123</v>
      </c>
      <c r="H216" s="13" t="s">
        <v>49</v>
      </c>
    </row>
    <row r="217" spans="1:251" s="4" customFormat="1" x14ac:dyDescent="0.2">
      <c r="A217" s="27" t="s">
        <v>25</v>
      </c>
      <c r="B217" s="28">
        <f>SUM(B211:B216)</f>
        <v>730</v>
      </c>
      <c r="C217" s="58">
        <f>SUM(C211:C216)</f>
        <v>21.93</v>
      </c>
      <c r="D217" s="58">
        <f>SUM(D211:D216)</f>
        <v>30.799999999999997</v>
      </c>
      <c r="E217" s="58">
        <f>SUM(E211:E216)</f>
        <v>105.17</v>
      </c>
      <c r="F217" s="58">
        <f>SUM(F211:F216)</f>
        <v>800.89</v>
      </c>
      <c r="G217" s="28"/>
      <c r="H217" s="17"/>
    </row>
  </sheetData>
  <mergeCells count="86">
    <mergeCell ref="A1:H1"/>
    <mergeCell ref="A2:H2"/>
    <mergeCell ref="A3:A4"/>
    <mergeCell ref="B3:F3"/>
    <mergeCell ref="G3:G4"/>
    <mergeCell ref="H3:H4"/>
    <mergeCell ref="A5:H5"/>
    <mergeCell ref="A12:H12"/>
    <mergeCell ref="A22:H22"/>
    <mergeCell ref="A23:A24"/>
    <mergeCell ref="B23:F23"/>
    <mergeCell ref="G23:G24"/>
    <mergeCell ref="H23:H24"/>
    <mergeCell ref="A25:H25"/>
    <mergeCell ref="A31:H31"/>
    <mergeCell ref="A39:H39"/>
    <mergeCell ref="A40:A41"/>
    <mergeCell ref="B40:F40"/>
    <mergeCell ref="G40:G41"/>
    <mergeCell ref="H40:H41"/>
    <mergeCell ref="A42:H42"/>
    <mergeCell ref="A49:H49"/>
    <mergeCell ref="A57:H57"/>
    <mergeCell ref="A58:A59"/>
    <mergeCell ref="B58:F58"/>
    <mergeCell ref="G58:G59"/>
    <mergeCell ref="H58:H59"/>
    <mergeCell ref="A60:H60"/>
    <mergeCell ref="A65:H65"/>
    <mergeCell ref="A74:H74"/>
    <mergeCell ref="A75:A76"/>
    <mergeCell ref="B75:F75"/>
    <mergeCell ref="G75:G76"/>
    <mergeCell ref="H75:H76"/>
    <mergeCell ref="A77:H77"/>
    <mergeCell ref="A84:H84"/>
    <mergeCell ref="A92:H92"/>
    <mergeCell ref="A93:A94"/>
    <mergeCell ref="B93:F93"/>
    <mergeCell ref="G93:G94"/>
    <mergeCell ref="H93:H94"/>
    <mergeCell ref="A95:H95"/>
    <mergeCell ref="A101:H101"/>
    <mergeCell ref="A109:H109"/>
    <mergeCell ref="A110:H110"/>
    <mergeCell ref="A111:A112"/>
    <mergeCell ref="B111:F111"/>
    <mergeCell ref="G111:G112"/>
    <mergeCell ref="H111:H112"/>
    <mergeCell ref="A113:H113"/>
    <mergeCell ref="A119:H119"/>
    <mergeCell ref="A127:H127"/>
    <mergeCell ref="A128:A129"/>
    <mergeCell ref="B128:F128"/>
    <mergeCell ref="G128:G129"/>
    <mergeCell ref="H128:H129"/>
    <mergeCell ref="A130:H130"/>
    <mergeCell ref="A136:H136"/>
    <mergeCell ref="A145:H145"/>
    <mergeCell ref="A146:A147"/>
    <mergeCell ref="B146:F146"/>
    <mergeCell ref="G146:G147"/>
    <mergeCell ref="H146:H147"/>
    <mergeCell ref="A148:H148"/>
    <mergeCell ref="A156:H156"/>
    <mergeCell ref="A165:H165"/>
    <mergeCell ref="A166:A167"/>
    <mergeCell ref="B166:F166"/>
    <mergeCell ref="G166:G167"/>
    <mergeCell ref="H166:H167"/>
    <mergeCell ref="A168:H168"/>
    <mergeCell ref="A174:H174"/>
    <mergeCell ref="A182:H182"/>
    <mergeCell ref="A183:A184"/>
    <mergeCell ref="B183:F183"/>
    <mergeCell ref="G183:G184"/>
    <mergeCell ref="H183:H184"/>
    <mergeCell ref="A203:H203"/>
    <mergeCell ref="A210:H210"/>
    <mergeCell ref="A185:H185"/>
    <mergeCell ref="A191:H191"/>
    <mergeCell ref="A200:H200"/>
    <mergeCell ref="A201:A202"/>
    <mergeCell ref="B201:F201"/>
    <mergeCell ref="G201:G202"/>
    <mergeCell ref="H201:H202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83914-373E-418A-B732-58342A30D572}">
  <dimension ref="A1:IQ217"/>
  <sheetViews>
    <sheetView zoomScale="130" zoomScaleNormal="130" workbookViewId="0">
      <selection activeCell="L50" sqref="L50"/>
    </sheetView>
  </sheetViews>
  <sheetFormatPr defaultRowHeight="11.25" x14ac:dyDescent="0.2"/>
  <cols>
    <col min="1" max="1" width="32.7109375" style="4" customWidth="1"/>
    <col min="2" max="2" width="7.7109375" style="4" customWidth="1"/>
    <col min="3" max="3" width="8" style="4" customWidth="1"/>
    <col min="4" max="4" width="8.140625" style="4" customWidth="1"/>
    <col min="5" max="5" width="9.42578125" style="4" customWidth="1"/>
    <col min="6" max="6" width="7.7109375" style="4" customWidth="1"/>
    <col min="7" max="7" width="8.42578125" style="4" customWidth="1"/>
    <col min="8" max="8" width="17.28515625" style="4" customWidth="1"/>
    <col min="9" max="256" width="9.140625" style="4"/>
    <col min="257" max="257" width="32.7109375" style="4" customWidth="1"/>
    <col min="258" max="258" width="7.7109375" style="4" customWidth="1"/>
    <col min="259" max="259" width="8" style="4" customWidth="1"/>
    <col min="260" max="260" width="8.140625" style="4" customWidth="1"/>
    <col min="261" max="261" width="9.42578125" style="4" customWidth="1"/>
    <col min="262" max="262" width="7.7109375" style="4" customWidth="1"/>
    <col min="263" max="263" width="8.42578125" style="4" customWidth="1"/>
    <col min="264" max="264" width="17.28515625" style="4" customWidth="1"/>
    <col min="265" max="512" width="9.140625" style="4"/>
    <col min="513" max="513" width="32.7109375" style="4" customWidth="1"/>
    <col min="514" max="514" width="7.7109375" style="4" customWidth="1"/>
    <col min="515" max="515" width="8" style="4" customWidth="1"/>
    <col min="516" max="516" width="8.140625" style="4" customWidth="1"/>
    <col min="517" max="517" width="9.42578125" style="4" customWidth="1"/>
    <col min="518" max="518" width="7.7109375" style="4" customWidth="1"/>
    <col min="519" max="519" width="8.42578125" style="4" customWidth="1"/>
    <col min="520" max="520" width="17.28515625" style="4" customWidth="1"/>
    <col min="521" max="768" width="9.140625" style="4"/>
    <col min="769" max="769" width="32.7109375" style="4" customWidth="1"/>
    <col min="770" max="770" width="7.7109375" style="4" customWidth="1"/>
    <col min="771" max="771" width="8" style="4" customWidth="1"/>
    <col min="772" max="772" width="8.140625" style="4" customWidth="1"/>
    <col min="773" max="773" width="9.42578125" style="4" customWidth="1"/>
    <col min="774" max="774" width="7.7109375" style="4" customWidth="1"/>
    <col min="775" max="775" width="8.42578125" style="4" customWidth="1"/>
    <col min="776" max="776" width="17.28515625" style="4" customWidth="1"/>
    <col min="777" max="1024" width="9.140625" style="4"/>
    <col min="1025" max="1025" width="32.7109375" style="4" customWidth="1"/>
    <col min="1026" max="1026" width="7.7109375" style="4" customWidth="1"/>
    <col min="1027" max="1027" width="8" style="4" customWidth="1"/>
    <col min="1028" max="1028" width="8.140625" style="4" customWidth="1"/>
    <col min="1029" max="1029" width="9.42578125" style="4" customWidth="1"/>
    <col min="1030" max="1030" width="7.7109375" style="4" customWidth="1"/>
    <col min="1031" max="1031" width="8.42578125" style="4" customWidth="1"/>
    <col min="1032" max="1032" width="17.28515625" style="4" customWidth="1"/>
    <col min="1033" max="1280" width="9.140625" style="4"/>
    <col min="1281" max="1281" width="32.7109375" style="4" customWidth="1"/>
    <col min="1282" max="1282" width="7.7109375" style="4" customWidth="1"/>
    <col min="1283" max="1283" width="8" style="4" customWidth="1"/>
    <col min="1284" max="1284" width="8.140625" style="4" customWidth="1"/>
    <col min="1285" max="1285" width="9.42578125" style="4" customWidth="1"/>
    <col min="1286" max="1286" width="7.7109375" style="4" customWidth="1"/>
    <col min="1287" max="1287" width="8.42578125" style="4" customWidth="1"/>
    <col min="1288" max="1288" width="17.28515625" style="4" customWidth="1"/>
    <col min="1289" max="1536" width="9.140625" style="4"/>
    <col min="1537" max="1537" width="32.7109375" style="4" customWidth="1"/>
    <col min="1538" max="1538" width="7.7109375" style="4" customWidth="1"/>
    <col min="1539" max="1539" width="8" style="4" customWidth="1"/>
    <col min="1540" max="1540" width="8.140625" style="4" customWidth="1"/>
    <col min="1541" max="1541" width="9.42578125" style="4" customWidth="1"/>
    <col min="1542" max="1542" width="7.7109375" style="4" customWidth="1"/>
    <col min="1543" max="1543" width="8.42578125" style="4" customWidth="1"/>
    <col min="1544" max="1544" width="17.28515625" style="4" customWidth="1"/>
    <col min="1545" max="1792" width="9.140625" style="4"/>
    <col min="1793" max="1793" width="32.7109375" style="4" customWidth="1"/>
    <col min="1794" max="1794" width="7.7109375" style="4" customWidth="1"/>
    <col min="1795" max="1795" width="8" style="4" customWidth="1"/>
    <col min="1796" max="1796" width="8.140625" style="4" customWidth="1"/>
    <col min="1797" max="1797" width="9.42578125" style="4" customWidth="1"/>
    <col min="1798" max="1798" width="7.7109375" style="4" customWidth="1"/>
    <col min="1799" max="1799" width="8.42578125" style="4" customWidth="1"/>
    <col min="1800" max="1800" width="17.28515625" style="4" customWidth="1"/>
    <col min="1801" max="2048" width="9.140625" style="4"/>
    <col min="2049" max="2049" width="32.7109375" style="4" customWidth="1"/>
    <col min="2050" max="2050" width="7.7109375" style="4" customWidth="1"/>
    <col min="2051" max="2051" width="8" style="4" customWidth="1"/>
    <col min="2052" max="2052" width="8.140625" style="4" customWidth="1"/>
    <col min="2053" max="2053" width="9.42578125" style="4" customWidth="1"/>
    <col min="2054" max="2054" width="7.7109375" style="4" customWidth="1"/>
    <col min="2055" max="2055" width="8.42578125" style="4" customWidth="1"/>
    <col min="2056" max="2056" width="17.28515625" style="4" customWidth="1"/>
    <col min="2057" max="2304" width="9.140625" style="4"/>
    <col min="2305" max="2305" width="32.7109375" style="4" customWidth="1"/>
    <col min="2306" max="2306" width="7.7109375" style="4" customWidth="1"/>
    <col min="2307" max="2307" width="8" style="4" customWidth="1"/>
    <col min="2308" max="2308" width="8.140625" style="4" customWidth="1"/>
    <col min="2309" max="2309" width="9.42578125" style="4" customWidth="1"/>
    <col min="2310" max="2310" width="7.7109375" style="4" customWidth="1"/>
    <col min="2311" max="2311" width="8.42578125" style="4" customWidth="1"/>
    <col min="2312" max="2312" width="17.28515625" style="4" customWidth="1"/>
    <col min="2313" max="2560" width="9.140625" style="4"/>
    <col min="2561" max="2561" width="32.7109375" style="4" customWidth="1"/>
    <col min="2562" max="2562" width="7.7109375" style="4" customWidth="1"/>
    <col min="2563" max="2563" width="8" style="4" customWidth="1"/>
    <col min="2564" max="2564" width="8.140625" style="4" customWidth="1"/>
    <col min="2565" max="2565" width="9.42578125" style="4" customWidth="1"/>
    <col min="2566" max="2566" width="7.7109375" style="4" customWidth="1"/>
    <col min="2567" max="2567" width="8.42578125" style="4" customWidth="1"/>
    <col min="2568" max="2568" width="17.28515625" style="4" customWidth="1"/>
    <col min="2569" max="2816" width="9.140625" style="4"/>
    <col min="2817" max="2817" width="32.7109375" style="4" customWidth="1"/>
    <col min="2818" max="2818" width="7.7109375" style="4" customWidth="1"/>
    <col min="2819" max="2819" width="8" style="4" customWidth="1"/>
    <col min="2820" max="2820" width="8.140625" style="4" customWidth="1"/>
    <col min="2821" max="2821" width="9.42578125" style="4" customWidth="1"/>
    <col min="2822" max="2822" width="7.7109375" style="4" customWidth="1"/>
    <col min="2823" max="2823" width="8.42578125" style="4" customWidth="1"/>
    <col min="2824" max="2824" width="17.28515625" style="4" customWidth="1"/>
    <col min="2825" max="3072" width="9.140625" style="4"/>
    <col min="3073" max="3073" width="32.7109375" style="4" customWidth="1"/>
    <col min="3074" max="3074" width="7.7109375" style="4" customWidth="1"/>
    <col min="3075" max="3075" width="8" style="4" customWidth="1"/>
    <col min="3076" max="3076" width="8.140625" style="4" customWidth="1"/>
    <col min="3077" max="3077" width="9.42578125" style="4" customWidth="1"/>
    <col min="3078" max="3078" width="7.7109375" style="4" customWidth="1"/>
    <col min="3079" max="3079" width="8.42578125" style="4" customWidth="1"/>
    <col min="3080" max="3080" width="17.28515625" style="4" customWidth="1"/>
    <col min="3081" max="3328" width="9.140625" style="4"/>
    <col min="3329" max="3329" width="32.7109375" style="4" customWidth="1"/>
    <col min="3330" max="3330" width="7.7109375" style="4" customWidth="1"/>
    <col min="3331" max="3331" width="8" style="4" customWidth="1"/>
    <col min="3332" max="3332" width="8.140625" style="4" customWidth="1"/>
    <col min="3333" max="3333" width="9.42578125" style="4" customWidth="1"/>
    <col min="3334" max="3334" width="7.7109375" style="4" customWidth="1"/>
    <col min="3335" max="3335" width="8.42578125" style="4" customWidth="1"/>
    <col min="3336" max="3336" width="17.28515625" style="4" customWidth="1"/>
    <col min="3337" max="3584" width="9.140625" style="4"/>
    <col min="3585" max="3585" width="32.7109375" style="4" customWidth="1"/>
    <col min="3586" max="3586" width="7.7109375" style="4" customWidth="1"/>
    <col min="3587" max="3587" width="8" style="4" customWidth="1"/>
    <col min="3588" max="3588" width="8.140625" style="4" customWidth="1"/>
    <col min="3589" max="3589" width="9.42578125" style="4" customWidth="1"/>
    <col min="3590" max="3590" width="7.7109375" style="4" customWidth="1"/>
    <col min="3591" max="3591" width="8.42578125" style="4" customWidth="1"/>
    <col min="3592" max="3592" width="17.28515625" style="4" customWidth="1"/>
    <col min="3593" max="3840" width="9.140625" style="4"/>
    <col min="3841" max="3841" width="32.7109375" style="4" customWidth="1"/>
    <col min="3842" max="3842" width="7.7109375" style="4" customWidth="1"/>
    <col min="3843" max="3843" width="8" style="4" customWidth="1"/>
    <col min="3844" max="3844" width="8.140625" style="4" customWidth="1"/>
    <col min="3845" max="3845" width="9.42578125" style="4" customWidth="1"/>
    <col min="3846" max="3846" width="7.7109375" style="4" customWidth="1"/>
    <col min="3847" max="3847" width="8.42578125" style="4" customWidth="1"/>
    <col min="3848" max="3848" width="17.28515625" style="4" customWidth="1"/>
    <col min="3849" max="4096" width="9.140625" style="4"/>
    <col min="4097" max="4097" width="32.7109375" style="4" customWidth="1"/>
    <col min="4098" max="4098" width="7.7109375" style="4" customWidth="1"/>
    <col min="4099" max="4099" width="8" style="4" customWidth="1"/>
    <col min="4100" max="4100" width="8.140625" style="4" customWidth="1"/>
    <col min="4101" max="4101" width="9.42578125" style="4" customWidth="1"/>
    <col min="4102" max="4102" width="7.7109375" style="4" customWidth="1"/>
    <col min="4103" max="4103" width="8.42578125" style="4" customWidth="1"/>
    <col min="4104" max="4104" width="17.28515625" style="4" customWidth="1"/>
    <col min="4105" max="4352" width="9.140625" style="4"/>
    <col min="4353" max="4353" width="32.7109375" style="4" customWidth="1"/>
    <col min="4354" max="4354" width="7.7109375" style="4" customWidth="1"/>
    <col min="4355" max="4355" width="8" style="4" customWidth="1"/>
    <col min="4356" max="4356" width="8.140625" style="4" customWidth="1"/>
    <col min="4357" max="4357" width="9.42578125" style="4" customWidth="1"/>
    <col min="4358" max="4358" width="7.7109375" style="4" customWidth="1"/>
    <col min="4359" max="4359" width="8.42578125" style="4" customWidth="1"/>
    <col min="4360" max="4360" width="17.28515625" style="4" customWidth="1"/>
    <col min="4361" max="4608" width="9.140625" style="4"/>
    <col min="4609" max="4609" width="32.7109375" style="4" customWidth="1"/>
    <col min="4610" max="4610" width="7.7109375" style="4" customWidth="1"/>
    <col min="4611" max="4611" width="8" style="4" customWidth="1"/>
    <col min="4612" max="4612" width="8.140625" style="4" customWidth="1"/>
    <col min="4613" max="4613" width="9.42578125" style="4" customWidth="1"/>
    <col min="4614" max="4614" width="7.7109375" style="4" customWidth="1"/>
    <col min="4615" max="4615" width="8.42578125" style="4" customWidth="1"/>
    <col min="4616" max="4616" width="17.28515625" style="4" customWidth="1"/>
    <col min="4617" max="4864" width="9.140625" style="4"/>
    <col min="4865" max="4865" width="32.7109375" style="4" customWidth="1"/>
    <col min="4866" max="4866" width="7.7109375" style="4" customWidth="1"/>
    <col min="4867" max="4867" width="8" style="4" customWidth="1"/>
    <col min="4868" max="4868" width="8.140625" style="4" customWidth="1"/>
    <col min="4869" max="4869" width="9.42578125" style="4" customWidth="1"/>
    <col min="4870" max="4870" width="7.7109375" style="4" customWidth="1"/>
    <col min="4871" max="4871" width="8.42578125" style="4" customWidth="1"/>
    <col min="4872" max="4872" width="17.28515625" style="4" customWidth="1"/>
    <col min="4873" max="5120" width="9.140625" style="4"/>
    <col min="5121" max="5121" width="32.7109375" style="4" customWidth="1"/>
    <col min="5122" max="5122" width="7.7109375" style="4" customWidth="1"/>
    <col min="5123" max="5123" width="8" style="4" customWidth="1"/>
    <col min="5124" max="5124" width="8.140625" style="4" customWidth="1"/>
    <col min="5125" max="5125" width="9.42578125" style="4" customWidth="1"/>
    <col min="5126" max="5126" width="7.7109375" style="4" customWidth="1"/>
    <col min="5127" max="5127" width="8.42578125" style="4" customWidth="1"/>
    <col min="5128" max="5128" width="17.28515625" style="4" customWidth="1"/>
    <col min="5129" max="5376" width="9.140625" style="4"/>
    <col min="5377" max="5377" width="32.7109375" style="4" customWidth="1"/>
    <col min="5378" max="5378" width="7.7109375" style="4" customWidth="1"/>
    <col min="5379" max="5379" width="8" style="4" customWidth="1"/>
    <col min="5380" max="5380" width="8.140625" style="4" customWidth="1"/>
    <col min="5381" max="5381" width="9.42578125" style="4" customWidth="1"/>
    <col min="5382" max="5382" width="7.7109375" style="4" customWidth="1"/>
    <col min="5383" max="5383" width="8.42578125" style="4" customWidth="1"/>
    <col min="5384" max="5384" width="17.28515625" style="4" customWidth="1"/>
    <col min="5385" max="5632" width="9.140625" style="4"/>
    <col min="5633" max="5633" width="32.7109375" style="4" customWidth="1"/>
    <col min="5634" max="5634" width="7.7109375" style="4" customWidth="1"/>
    <col min="5635" max="5635" width="8" style="4" customWidth="1"/>
    <col min="5636" max="5636" width="8.140625" style="4" customWidth="1"/>
    <col min="5637" max="5637" width="9.42578125" style="4" customWidth="1"/>
    <col min="5638" max="5638" width="7.7109375" style="4" customWidth="1"/>
    <col min="5639" max="5639" width="8.42578125" style="4" customWidth="1"/>
    <col min="5640" max="5640" width="17.28515625" style="4" customWidth="1"/>
    <col min="5641" max="5888" width="9.140625" style="4"/>
    <col min="5889" max="5889" width="32.7109375" style="4" customWidth="1"/>
    <col min="5890" max="5890" width="7.7109375" style="4" customWidth="1"/>
    <col min="5891" max="5891" width="8" style="4" customWidth="1"/>
    <col min="5892" max="5892" width="8.140625" style="4" customWidth="1"/>
    <col min="5893" max="5893" width="9.42578125" style="4" customWidth="1"/>
    <col min="5894" max="5894" width="7.7109375" style="4" customWidth="1"/>
    <col min="5895" max="5895" width="8.42578125" style="4" customWidth="1"/>
    <col min="5896" max="5896" width="17.28515625" style="4" customWidth="1"/>
    <col min="5897" max="6144" width="9.140625" style="4"/>
    <col min="6145" max="6145" width="32.7109375" style="4" customWidth="1"/>
    <col min="6146" max="6146" width="7.7109375" style="4" customWidth="1"/>
    <col min="6147" max="6147" width="8" style="4" customWidth="1"/>
    <col min="6148" max="6148" width="8.140625" style="4" customWidth="1"/>
    <col min="6149" max="6149" width="9.42578125" style="4" customWidth="1"/>
    <col min="6150" max="6150" width="7.7109375" style="4" customWidth="1"/>
    <col min="6151" max="6151" width="8.42578125" style="4" customWidth="1"/>
    <col min="6152" max="6152" width="17.28515625" style="4" customWidth="1"/>
    <col min="6153" max="6400" width="9.140625" style="4"/>
    <col min="6401" max="6401" width="32.7109375" style="4" customWidth="1"/>
    <col min="6402" max="6402" width="7.7109375" style="4" customWidth="1"/>
    <col min="6403" max="6403" width="8" style="4" customWidth="1"/>
    <col min="6404" max="6404" width="8.140625" style="4" customWidth="1"/>
    <col min="6405" max="6405" width="9.42578125" style="4" customWidth="1"/>
    <col min="6406" max="6406" width="7.7109375" style="4" customWidth="1"/>
    <col min="6407" max="6407" width="8.42578125" style="4" customWidth="1"/>
    <col min="6408" max="6408" width="17.28515625" style="4" customWidth="1"/>
    <col min="6409" max="6656" width="9.140625" style="4"/>
    <col min="6657" max="6657" width="32.7109375" style="4" customWidth="1"/>
    <col min="6658" max="6658" width="7.7109375" style="4" customWidth="1"/>
    <col min="6659" max="6659" width="8" style="4" customWidth="1"/>
    <col min="6660" max="6660" width="8.140625" style="4" customWidth="1"/>
    <col min="6661" max="6661" width="9.42578125" style="4" customWidth="1"/>
    <col min="6662" max="6662" width="7.7109375" style="4" customWidth="1"/>
    <col min="6663" max="6663" width="8.42578125" style="4" customWidth="1"/>
    <col min="6664" max="6664" width="17.28515625" style="4" customWidth="1"/>
    <col min="6665" max="6912" width="9.140625" style="4"/>
    <col min="6913" max="6913" width="32.7109375" style="4" customWidth="1"/>
    <col min="6914" max="6914" width="7.7109375" style="4" customWidth="1"/>
    <col min="6915" max="6915" width="8" style="4" customWidth="1"/>
    <col min="6916" max="6916" width="8.140625" style="4" customWidth="1"/>
    <col min="6917" max="6917" width="9.42578125" style="4" customWidth="1"/>
    <col min="6918" max="6918" width="7.7109375" style="4" customWidth="1"/>
    <col min="6919" max="6919" width="8.42578125" style="4" customWidth="1"/>
    <col min="6920" max="6920" width="17.28515625" style="4" customWidth="1"/>
    <col min="6921" max="7168" width="9.140625" style="4"/>
    <col min="7169" max="7169" width="32.7109375" style="4" customWidth="1"/>
    <col min="7170" max="7170" width="7.7109375" style="4" customWidth="1"/>
    <col min="7171" max="7171" width="8" style="4" customWidth="1"/>
    <col min="7172" max="7172" width="8.140625" style="4" customWidth="1"/>
    <col min="7173" max="7173" width="9.42578125" style="4" customWidth="1"/>
    <col min="7174" max="7174" width="7.7109375" style="4" customWidth="1"/>
    <col min="7175" max="7175" width="8.42578125" style="4" customWidth="1"/>
    <col min="7176" max="7176" width="17.28515625" style="4" customWidth="1"/>
    <col min="7177" max="7424" width="9.140625" style="4"/>
    <col min="7425" max="7425" width="32.7109375" style="4" customWidth="1"/>
    <col min="7426" max="7426" width="7.7109375" style="4" customWidth="1"/>
    <col min="7427" max="7427" width="8" style="4" customWidth="1"/>
    <col min="7428" max="7428" width="8.140625" style="4" customWidth="1"/>
    <col min="7429" max="7429" width="9.42578125" style="4" customWidth="1"/>
    <col min="7430" max="7430" width="7.7109375" style="4" customWidth="1"/>
    <col min="7431" max="7431" width="8.42578125" style="4" customWidth="1"/>
    <col min="7432" max="7432" width="17.28515625" style="4" customWidth="1"/>
    <col min="7433" max="7680" width="9.140625" style="4"/>
    <col min="7681" max="7681" width="32.7109375" style="4" customWidth="1"/>
    <col min="7682" max="7682" width="7.7109375" style="4" customWidth="1"/>
    <col min="7683" max="7683" width="8" style="4" customWidth="1"/>
    <col min="7684" max="7684" width="8.140625" style="4" customWidth="1"/>
    <col min="7685" max="7685" width="9.42578125" style="4" customWidth="1"/>
    <col min="7686" max="7686" width="7.7109375" style="4" customWidth="1"/>
    <col min="7687" max="7687" width="8.42578125" style="4" customWidth="1"/>
    <col min="7688" max="7688" width="17.28515625" style="4" customWidth="1"/>
    <col min="7689" max="7936" width="9.140625" style="4"/>
    <col min="7937" max="7937" width="32.7109375" style="4" customWidth="1"/>
    <col min="7938" max="7938" width="7.7109375" style="4" customWidth="1"/>
    <col min="7939" max="7939" width="8" style="4" customWidth="1"/>
    <col min="7940" max="7940" width="8.140625" style="4" customWidth="1"/>
    <col min="7941" max="7941" width="9.42578125" style="4" customWidth="1"/>
    <col min="7942" max="7942" width="7.7109375" style="4" customWidth="1"/>
    <col min="7943" max="7943" width="8.42578125" style="4" customWidth="1"/>
    <col min="7944" max="7944" width="17.28515625" style="4" customWidth="1"/>
    <col min="7945" max="8192" width="9.140625" style="4"/>
    <col min="8193" max="8193" width="32.7109375" style="4" customWidth="1"/>
    <col min="8194" max="8194" width="7.7109375" style="4" customWidth="1"/>
    <col min="8195" max="8195" width="8" style="4" customWidth="1"/>
    <col min="8196" max="8196" width="8.140625" style="4" customWidth="1"/>
    <col min="8197" max="8197" width="9.42578125" style="4" customWidth="1"/>
    <col min="8198" max="8198" width="7.7109375" style="4" customWidth="1"/>
    <col min="8199" max="8199" width="8.42578125" style="4" customWidth="1"/>
    <col min="8200" max="8200" width="17.28515625" style="4" customWidth="1"/>
    <col min="8201" max="8448" width="9.140625" style="4"/>
    <col min="8449" max="8449" width="32.7109375" style="4" customWidth="1"/>
    <col min="8450" max="8450" width="7.7109375" style="4" customWidth="1"/>
    <col min="8451" max="8451" width="8" style="4" customWidth="1"/>
    <col min="8452" max="8452" width="8.140625" style="4" customWidth="1"/>
    <col min="8453" max="8453" width="9.42578125" style="4" customWidth="1"/>
    <col min="8454" max="8454" width="7.7109375" style="4" customWidth="1"/>
    <col min="8455" max="8455" width="8.42578125" style="4" customWidth="1"/>
    <col min="8456" max="8456" width="17.28515625" style="4" customWidth="1"/>
    <col min="8457" max="8704" width="9.140625" style="4"/>
    <col min="8705" max="8705" width="32.7109375" style="4" customWidth="1"/>
    <col min="8706" max="8706" width="7.7109375" style="4" customWidth="1"/>
    <col min="8707" max="8707" width="8" style="4" customWidth="1"/>
    <col min="8708" max="8708" width="8.140625" style="4" customWidth="1"/>
    <col min="8709" max="8709" width="9.42578125" style="4" customWidth="1"/>
    <col min="8710" max="8710" width="7.7109375" style="4" customWidth="1"/>
    <col min="8711" max="8711" width="8.42578125" style="4" customWidth="1"/>
    <col min="8712" max="8712" width="17.28515625" style="4" customWidth="1"/>
    <col min="8713" max="8960" width="9.140625" style="4"/>
    <col min="8961" max="8961" width="32.7109375" style="4" customWidth="1"/>
    <col min="8962" max="8962" width="7.7109375" style="4" customWidth="1"/>
    <col min="8963" max="8963" width="8" style="4" customWidth="1"/>
    <col min="8964" max="8964" width="8.140625" style="4" customWidth="1"/>
    <col min="8965" max="8965" width="9.42578125" style="4" customWidth="1"/>
    <col min="8966" max="8966" width="7.7109375" style="4" customWidth="1"/>
    <col min="8967" max="8967" width="8.42578125" style="4" customWidth="1"/>
    <col min="8968" max="8968" width="17.28515625" style="4" customWidth="1"/>
    <col min="8969" max="9216" width="9.140625" style="4"/>
    <col min="9217" max="9217" width="32.7109375" style="4" customWidth="1"/>
    <col min="9218" max="9218" width="7.7109375" style="4" customWidth="1"/>
    <col min="9219" max="9219" width="8" style="4" customWidth="1"/>
    <col min="9220" max="9220" width="8.140625" style="4" customWidth="1"/>
    <col min="9221" max="9221" width="9.42578125" style="4" customWidth="1"/>
    <col min="9222" max="9222" width="7.7109375" style="4" customWidth="1"/>
    <col min="9223" max="9223" width="8.42578125" style="4" customWidth="1"/>
    <col min="9224" max="9224" width="17.28515625" style="4" customWidth="1"/>
    <col min="9225" max="9472" width="9.140625" style="4"/>
    <col min="9473" max="9473" width="32.7109375" style="4" customWidth="1"/>
    <col min="9474" max="9474" width="7.7109375" style="4" customWidth="1"/>
    <col min="9475" max="9475" width="8" style="4" customWidth="1"/>
    <col min="9476" max="9476" width="8.140625" style="4" customWidth="1"/>
    <col min="9477" max="9477" width="9.42578125" style="4" customWidth="1"/>
    <col min="9478" max="9478" width="7.7109375" style="4" customWidth="1"/>
    <col min="9479" max="9479" width="8.42578125" style="4" customWidth="1"/>
    <col min="9480" max="9480" width="17.28515625" style="4" customWidth="1"/>
    <col min="9481" max="9728" width="9.140625" style="4"/>
    <col min="9729" max="9729" width="32.7109375" style="4" customWidth="1"/>
    <col min="9730" max="9730" width="7.7109375" style="4" customWidth="1"/>
    <col min="9731" max="9731" width="8" style="4" customWidth="1"/>
    <col min="9732" max="9732" width="8.140625" style="4" customWidth="1"/>
    <col min="9733" max="9733" width="9.42578125" style="4" customWidth="1"/>
    <col min="9734" max="9734" width="7.7109375" style="4" customWidth="1"/>
    <col min="9735" max="9735" width="8.42578125" style="4" customWidth="1"/>
    <col min="9736" max="9736" width="17.28515625" style="4" customWidth="1"/>
    <col min="9737" max="9984" width="9.140625" style="4"/>
    <col min="9985" max="9985" width="32.7109375" style="4" customWidth="1"/>
    <col min="9986" max="9986" width="7.7109375" style="4" customWidth="1"/>
    <col min="9987" max="9987" width="8" style="4" customWidth="1"/>
    <col min="9988" max="9988" width="8.140625" style="4" customWidth="1"/>
    <col min="9989" max="9989" width="9.42578125" style="4" customWidth="1"/>
    <col min="9990" max="9990" width="7.7109375" style="4" customWidth="1"/>
    <col min="9991" max="9991" width="8.42578125" style="4" customWidth="1"/>
    <col min="9992" max="9992" width="17.28515625" style="4" customWidth="1"/>
    <col min="9993" max="10240" width="9.140625" style="4"/>
    <col min="10241" max="10241" width="32.7109375" style="4" customWidth="1"/>
    <col min="10242" max="10242" width="7.7109375" style="4" customWidth="1"/>
    <col min="10243" max="10243" width="8" style="4" customWidth="1"/>
    <col min="10244" max="10244" width="8.140625" style="4" customWidth="1"/>
    <col min="10245" max="10245" width="9.42578125" style="4" customWidth="1"/>
    <col min="10246" max="10246" width="7.7109375" style="4" customWidth="1"/>
    <col min="10247" max="10247" width="8.42578125" style="4" customWidth="1"/>
    <col min="10248" max="10248" width="17.28515625" style="4" customWidth="1"/>
    <col min="10249" max="10496" width="9.140625" style="4"/>
    <col min="10497" max="10497" width="32.7109375" style="4" customWidth="1"/>
    <col min="10498" max="10498" width="7.7109375" style="4" customWidth="1"/>
    <col min="10499" max="10499" width="8" style="4" customWidth="1"/>
    <col min="10500" max="10500" width="8.140625" style="4" customWidth="1"/>
    <col min="10501" max="10501" width="9.42578125" style="4" customWidth="1"/>
    <col min="10502" max="10502" width="7.7109375" style="4" customWidth="1"/>
    <col min="10503" max="10503" width="8.42578125" style="4" customWidth="1"/>
    <col min="10504" max="10504" width="17.28515625" style="4" customWidth="1"/>
    <col min="10505" max="10752" width="9.140625" style="4"/>
    <col min="10753" max="10753" width="32.7109375" style="4" customWidth="1"/>
    <col min="10754" max="10754" width="7.7109375" style="4" customWidth="1"/>
    <col min="10755" max="10755" width="8" style="4" customWidth="1"/>
    <col min="10756" max="10756" width="8.140625" style="4" customWidth="1"/>
    <col min="10757" max="10757" width="9.42578125" style="4" customWidth="1"/>
    <col min="10758" max="10758" width="7.7109375" style="4" customWidth="1"/>
    <col min="10759" max="10759" width="8.42578125" style="4" customWidth="1"/>
    <col min="10760" max="10760" width="17.28515625" style="4" customWidth="1"/>
    <col min="10761" max="11008" width="9.140625" style="4"/>
    <col min="11009" max="11009" width="32.7109375" style="4" customWidth="1"/>
    <col min="11010" max="11010" width="7.7109375" style="4" customWidth="1"/>
    <col min="11011" max="11011" width="8" style="4" customWidth="1"/>
    <col min="11012" max="11012" width="8.140625" style="4" customWidth="1"/>
    <col min="11013" max="11013" width="9.42578125" style="4" customWidth="1"/>
    <col min="11014" max="11014" width="7.7109375" style="4" customWidth="1"/>
    <col min="11015" max="11015" width="8.42578125" style="4" customWidth="1"/>
    <col min="11016" max="11016" width="17.28515625" style="4" customWidth="1"/>
    <col min="11017" max="11264" width="9.140625" style="4"/>
    <col min="11265" max="11265" width="32.7109375" style="4" customWidth="1"/>
    <col min="11266" max="11266" width="7.7109375" style="4" customWidth="1"/>
    <col min="11267" max="11267" width="8" style="4" customWidth="1"/>
    <col min="11268" max="11268" width="8.140625" style="4" customWidth="1"/>
    <col min="11269" max="11269" width="9.42578125" style="4" customWidth="1"/>
    <col min="11270" max="11270" width="7.7109375" style="4" customWidth="1"/>
    <col min="11271" max="11271" width="8.42578125" style="4" customWidth="1"/>
    <col min="11272" max="11272" width="17.28515625" style="4" customWidth="1"/>
    <col min="11273" max="11520" width="9.140625" style="4"/>
    <col min="11521" max="11521" width="32.7109375" style="4" customWidth="1"/>
    <col min="11522" max="11522" width="7.7109375" style="4" customWidth="1"/>
    <col min="11523" max="11523" width="8" style="4" customWidth="1"/>
    <col min="11524" max="11524" width="8.140625" style="4" customWidth="1"/>
    <col min="11525" max="11525" width="9.42578125" style="4" customWidth="1"/>
    <col min="11526" max="11526" width="7.7109375" style="4" customWidth="1"/>
    <col min="11527" max="11527" width="8.42578125" style="4" customWidth="1"/>
    <col min="11528" max="11528" width="17.28515625" style="4" customWidth="1"/>
    <col min="11529" max="11776" width="9.140625" style="4"/>
    <col min="11777" max="11777" width="32.7109375" style="4" customWidth="1"/>
    <col min="11778" max="11778" width="7.7109375" style="4" customWidth="1"/>
    <col min="11779" max="11779" width="8" style="4" customWidth="1"/>
    <col min="11780" max="11780" width="8.140625" style="4" customWidth="1"/>
    <col min="11781" max="11781" width="9.42578125" style="4" customWidth="1"/>
    <col min="11782" max="11782" width="7.7109375" style="4" customWidth="1"/>
    <col min="11783" max="11783" width="8.42578125" style="4" customWidth="1"/>
    <col min="11784" max="11784" width="17.28515625" style="4" customWidth="1"/>
    <col min="11785" max="12032" width="9.140625" style="4"/>
    <col min="12033" max="12033" width="32.7109375" style="4" customWidth="1"/>
    <col min="12034" max="12034" width="7.7109375" style="4" customWidth="1"/>
    <col min="12035" max="12035" width="8" style="4" customWidth="1"/>
    <col min="12036" max="12036" width="8.140625" style="4" customWidth="1"/>
    <col min="12037" max="12037" width="9.42578125" style="4" customWidth="1"/>
    <col min="12038" max="12038" width="7.7109375" style="4" customWidth="1"/>
    <col min="12039" max="12039" width="8.42578125" style="4" customWidth="1"/>
    <col min="12040" max="12040" width="17.28515625" style="4" customWidth="1"/>
    <col min="12041" max="12288" width="9.140625" style="4"/>
    <col min="12289" max="12289" width="32.7109375" style="4" customWidth="1"/>
    <col min="12290" max="12290" width="7.7109375" style="4" customWidth="1"/>
    <col min="12291" max="12291" width="8" style="4" customWidth="1"/>
    <col min="12292" max="12292" width="8.140625" style="4" customWidth="1"/>
    <col min="12293" max="12293" width="9.42578125" style="4" customWidth="1"/>
    <col min="12294" max="12294" width="7.7109375" style="4" customWidth="1"/>
    <col min="12295" max="12295" width="8.42578125" style="4" customWidth="1"/>
    <col min="12296" max="12296" width="17.28515625" style="4" customWidth="1"/>
    <col min="12297" max="12544" width="9.140625" style="4"/>
    <col min="12545" max="12545" width="32.7109375" style="4" customWidth="1"/>
    <col min="12546" max="12546" width="7.7109375" style="4" customWidth="1"/>
    <col min="12547" max="12547" width="8" style="4" customWidth="1"/>
    <col min="12548" max="12548" width="8.140625" style="4" customWidth="1"/>
    <col min="12549" max="12549" width="9.42578125" style="4" customWidth="1"/>
    <col min="12550" max="12550" width="7.7109375" style="4" customWidth="1"/>
    <col min="12551" max="12551" width="8.42578125" style="4" customWidth="1"/>
    <col min="12552" max="12552" width="17.28515625" style="4" customWidth="1"/>
    <col min="12553" max="12800" width="9.140625" style="4"/>
    <col min="12801" max="12801" width="32.7109375" style="4" customWidth="1"/>
    <col min="12802" max="12802" width="7.7109375" style="4" customWidth="1"/>
    <col min="12803" max="12803" width="8" style="4" customWidth="1"/>
    <col min="12804" max="12804" width="8.140625" style="4" customWidth="1"/>
    <col min="12805" max="12805" width="9.42578125" style="4" customWidth="1"/>
    <col min="12806" max="12806" width="7.7109375" style="4" customWidth="1"/>
    <col min="12807" max="12807" width="8.42578125" style="4" customWidth="1"/>
    <col min="12808" max="12808" width="17.28515625" style="4" customWidth="1"/>
    <col min="12809" max="13056" width="9.140625" style="4"/>
    <col min="13057" max="13057" width="32.7109375" style="4" customWidth="1"/>
    <col min="13058" max="13058" width="7.7109375" style="4" customWidth="1"/>
    <col min="13059" max="13059" width="8" style="4" customWidth="1"/>
    <col min="13060" max="13060" width="8.140625" style="4" customWidth="1"/>
    <col min="13061" max="13061" width="9.42578125" style="4" customWidth="1"/>
    <col min="13062" max="13062" width="7.7109375" style="4" customWidth="1"/>
    <col min="13063" max="13063" width="8.42578125" style="4" customWidth="1"/>
    <col min="13064" max="13064" width="17.28515625" style="4" customWidth="1"/>
    <col min="13065" max="13312" width="9.140625" style="4"/>
    <col min="13313" max="13313" width="32.7109375" style="4" customWidth="1"/>
    <col min="13314" max="13314" width="7.7109375" style="4" customWidth="1"/>
    <col min="13315" max="13315" width="8" style="4" customWidth="1"/>
    <col min="13316" max="13316" width="8.140625" style="4" customWidth="1"/>
    <col min="13317" max="13317" width="9.42578125" style="4" customWidth="1"/>
    <col min="13318" max="13318" width="7.7109375" style="4" customWidth="1"/>
    <col min="13319" max="13319" width="8.42578125" style="4" customWidth="1"/>
    <col min="13320" max="13320" width="17.28515625" style="4" customWidth="1"/>
    <col min="13321" max="13568" width="9.140625" style="4"/>
    <col min="13569" max="13569" width="32.7109375" style="4" customWidth="1"/>
    <col min="13570" max="13570" width="7.7109375" style="4" customWidth="1"/>
    <col min="13571" max="13571" width="8" style="4" customWidth="1"/>
    <col min="13572" max="13572" width="8.140625" style="4" customWidth="1"/>
    <col min="13573" max="13573" width="9.42578125" style="4" customWidth="1"/>
    <col min="13574" max="13574" width="7.7109375" style="4" customWidth="1"/>
    <col min="13575" max="13575" width="8.42578125" style="4" customWidth="1"/>
    <col min="13576" max="13576" width="17.28515625" style="4" customWidth="1"/>
    <col min="13577" max="13824" width="9.140625" style="4"/>
    <col min="13825" max="13825" width="32.7109375" style="4" customWidth="1"/>
    <col min="13826" max="13826" width="7.7109375" style="4" customWidth="1"/>
    <col min="13827" max="13827" width="8" style="4" customWidth="1"/>
    <col min="13828" max="13828" width="8.140625" style="4" customWidth="1"/>
    <col min="13829" max="13829" width="9.42578125" style="4" customWidth="1"/>
    <col min="13830" max="13830" width="7.7109375" style="4" customWidth="1"/>
    <col min="13831" max="13831" width="8.42578125" style="4" customWidth="1"/>
    <col min="13832" max="13832" width="17.28515625" style="4" customWidth="1"/>
    <col min="13833" max="14080" width="9.140625" style="4"/>
    <col min="14081" max="14081" width="32.7109375" style="4" customWidth="1"/>
    <col min="14082" max="14082" width="7.7109375" style="4" customWidth="1"/>
    <col min="14083" max="14083" width="8" style="4" customWidth="1"/>
    <col min="14084" max="14084" width="8.140625" style="4" customWidth="1"/>
    <col min="14085" max="14085" width="9.42578125" style="4" customWidth="1"/>
    <col min="14086" max="14086" width="7.7109375" style="4" customWidth="1"/>
    <col min="14087" max="14087" width="8.42578125" style="4" customWidth="1"/>
    <col min="14088" max="14088" width="17.28515625" style="4" customWidth="1"/>
    <col min="14089" max="14336" width="9.140625" style="4"/>
    <col min="14337" max="14337" width="32.7109375" style="4" customWidth="1"/>
    <col min="14338" max="14338" width="7.7109375" style="4" customWidth="1"/>
    <col min="14339" max="14339" width="8" style="4" customWidth="1"/>
    <col min="14340" max="14340" width="8.140625" style="4" customWidth="1"/>
    <col min="14341" max="14341" width="9.42578125" style="4" customWidth="1"/>
    <col min="14342" max="14342" width="7.7109375" style="4" customWidth="1"/>
    <col min="14343" max="14343" width="8.42578125" style="4" customWidth="1"/>
    <col min="14344" max="14344" width="17.28515625" style="4" customWidth="1"/>
    <col min="14345" max="14592" width="9.140625" style="4"/>
    <col min="14593" max="14593" width="32.7109375" style="4" customWidth="1"/>
    <col min="14594" max="14594" width="7.7109375" style="4" customWidth="1"/>
    <col min="14595" max="14595" width="8" style="4" customWidth="1"/>
    <col min="14596" max="14596" width="8.140625" style="4" customWidth="1"/>
    <col min="14597" max="14597" width="9.42578125" style="4" customWidth="1"/>
    <col min="14598" max="14598" width="7.7109375" style="4" customWidth="1"/>
    <col min="14599" max="14599" width="8.42578125" style="4" customWidth="1"/>
    <col min="14600" max="14600" width="17.28515625" style="4" customWidth="1"/>
    <col min="14601" max="14848" width="9.140625" style="4"/>
    <col min="14849" max="14849" width="32.7109375" style="4" customWidth="1"/>
    <col min="14850" max="14850" width="7.7109375" style="4" customWidth="1"/>
    <col min="14851" max="14851" width="8" style="4" customWidth="1"/>
    <col min="14852" max="14852" width="8.140625" style="4" customWidth="1"/>
    <col min="14853" max="14853" width="9.42578125" style="4" customWidth="1"/>
    <col min="14854" max="14854" width="7.7109375" style="4" customWidth="1"/>
    <col min="14855" max="14855" width="8.42578125" style="4" customWidth="1"/>
    <col min="14856" max="14856" width="17.28515625" style="4" customWidth="1"/>
    <col min="14857" max="15104" width="9.140625" style="4"/>
    <col min="15105" max="15105" width="32.7109375" style="4" customWidth="1"/>
    <col min="15106" max="15106" width="7.7109375" style="4" customWidth="1"/>
    <col min="15107" max="15107" width="8" style="4" customWidth="1"/>
    <col min="15108" max="15108" width="8.140625" style="4" customWidth="1"/>
    <col min="15109" max="15109" width="9.42578125" style="4" customWidth="1"/>
    <col min="15110" max="15110" width="7.7109375" style="4" customWidth="1"/>
    <col min="15111" max="15111" width="8.42578125" style="4" customWidth="1"/>
    <col min="15112" max="15112" width="17.28515625" style="4" customWidth="1"/>
    <col min="15113" max="15360" width="9.140625" style="4"/>
    <col min="15361" max="15361" width="32.7109375" style="4" customWidth="1"/>
    <col min="15362" max="15362" width="7.7109375" style="4" customWidth="1"/>
    <col min="15363" max="15363" width="8" style="4" customWidth="1"/>
    <col min="15364" max="15364" width="8.140625" style="4" customWidth="1"/>
    <col min="15365" max="15365" width="9.42578125" style="4" customWidth="1"/>
    <col min="15366" max="15366" width="7.7109375" style="4" customWidth="1"/>
    <col min="15367" max="15367" width="8.42578125" style="4" customWidth="1"/>
    <col min="15368" max="15368" width="17.28515625" style="4" customWidth="1"/>
    <col min="15369" max="15616" width="9.140625" style="4"/>
    <col min="15617" max="15617" width="32.7109375" style="4" customWidth="1"/>
    <col min="15618" max="15618" width="7.7109375" style="4" customWidth="1"/>
    <col min="15619" max="15619" width="8" style="4" customWidth="1"/>
    <col min="15620" max="15620" width="8.140625" style="4" customWidth="1"/>
    <col min="15621" max="15621" width="9.42578125" style="4" customWidth="1"/>
    <col min="15622" max="15622" width="7.7109375" style="4" customWidth="1"/>
    <col min="15623" max="15623" width="8.42578125" style="4" customWidth="1"/>
    <col min="15624" max="15624" width="17.28515625" style="4" customWidth="1"/>
    <col min="15625" max="15872" width="9.140625" style="4"/>
    <col min="15873" max="15873" width="32.7109375" style="4" customWidth="1"/>
    <col min="15874" max="15874" width="7.7109375" style="4" customWidth="1"/>
    <col min="15875" max="15875" width="8" style="4" customWidth="1"/>
    <col min="15876" max="15876" width="8.140625" style="4" customWidth="1"/>
    <col min="15877" max="15877" width="9.42578125" style="4" customWidth="1"/>
    <col min="15878" max="15878" width="7.7109375" style="4" customWidth="1"/>
    <col min="15879" max="15879" width="8.42578125" style="4" customWidth="1"/>
    <col min="15880" max="15880" width="17.28515625" style="4" customWidth="1"/>
    <col min="15881" max="16128" width="9.140625" style="4"/>
    <col min="16129" max="16129" width="32.7109375" style="4" customWidth="1"/>
    <col min="16130" max="16130" width="7.7109375" style="4" customWidth="1"/>
    <col min="16131" max="16131" width="8" style="4" customWidth="1"/>
    <col min="16132" max="16132" width="8.140625" style="4" customWidth="1"/>
    <col min="16133" max="16133" width="9.42578125" style="4" customWidth="1"/>
    <col min="16134" max="16134" width="7.7109375" style="4" customWidth="1"/>
    <col min="16135" max="16135" width="8.42578125" style="4" customWidth="1"/>
    <col min="16136" max="16136" width="17.28515625" style="4" customWidth="1"/>
    <col min="16137" max="16384" width="9.140625" style="4"/>
  </cols>
  <sheetData>
    <row r="1" spans="1:8" s="4" customFormat="1" x14ac:dyDescent="0.2">
      <c r="A1" s="12" t="s">
        <v>0</v>
      </c>
      <c r="B1" s="12"/>
      <c r="C1" s="12"/>
      <c r="D1" s="12"/>
      <c r="E1" s="12"/>
      <c r="F1" s="12"/>
      <c r="G1" s="12"/>
      <c r="H1" s="12"/>
    </row>
    <row r="2" spans="1:8" s="4" customFormat="1" x14ac:dyDescent="0.2">
      <c r="A2" s="72" t="s">
        <v>1</v>
      </c>
      <c r="B2" s="72"/>
      <c r="C2" s="72"/>
      <c r="D2" s="72"/>
      <c r="E2" s="72"/>
      <c r="F2" s="72"/>
      <c r="G2" s="72"/>
      <c r="H2" s="72"/>
    </row>
    <row r="3" spans="1:8" s="4" customFormat="1" x14ac:dyDescent="0.2">
      <c r="A3" s="12" t="s">
        <v>2</v>
      </c>
      <c r="B3" s="72" t="s">
        <v>3</v>
      </c>
      <c r="C3" s="72"/>
      <c r="D3" s="72"/>
      <c r="E3" s="72"/>
      <c r="F3" s="72"/>
      <c r="G3" s="12" t="s">
        <v>4</v>
      </c>
      <c r="H3" s="12" t="s">
        <v>5</v>
      </c>
    </row>
    <row r="4" spans="1:8" s="4" customFormat="1" ht="11.45" customHeight="1" x14ac:dyDescent="0.2">
      <c r="A4" s="12"/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12"/>
      <c r="H4" s="12"/>
    </row>
    <row r="5" spans="1:8" s="4" customFormat="1" x14ac:dyDescent="0.2">
      <c r="A5" s="12" t="s">
        <v>11</v>
      </c>
      <c r="B5" s="12"/>
      <c r="C5" s="12"/>
      <c r="D5" s="12"/>
      <c r="E5" s="12"/>
      <c r="F5" s="12"/>
      <c r="G5" s="12"/>
      <c r="H5" s="12"/>
    </row>
    <row r="6" spans="1:8" s="4" customFormat="1" ht="11.45" customHeight="1" x14ac:dyDescent="0.2">
      <c r="A6" s="17" t="s">
        <v>12</v>
      </c>
      <c r="B6" s="24">
        <v>205</v>
      </c>
      <c r="C6" s="94">
        <v>4.57</v>
      </c>
      <c r="D6" s="94">
        <v>5.6</v>
      </c>
      <c r="E6" s="94">
        <v>32.619999999999997</v>
      </c>
      <c r="F6" s="94">
        <v>197.26</v>
      </c>
      <c r="G6" s="24" t="s">
        <v>13</v>
      </c>
      <c r="H6" s="95" t="s">
        <v>14</v>
      </c>
    </row>
    <row r="7" spans="1:8" s="4" customFormat="1" ht="11.45" customHeight="1" x14ac:dyDescent="0.2">
      <c r="A7" s="17" t="s">
        <v>15</v>
      </c>
      <c r="B7" s="14">
        <v>30</v>
      </c>
      <c r="C7" s="94">
        <v>6.96</v>
      </c>
      <c r="D7" s="94">
        <v>8.85</v>
      </c>
      <c r="E7" s="94">
        <v>0</v>
      </c>
      <c r="F7" s="94">
        <v>108</v>
      </c>
      <c r="G7" s="24" t="s">
        <v>16</v>
      </c>
      <c r="H7" s="17" t="s">
        <v>17</v>
      </c>
    </row>
    <row r="8" spans="1:8" s="18" customFormat="1" x14ac:dyDescent="0.2">
      <c r="A8" s="13" t="s">
        <v>18</v>
      </c>
      <c r="B8" s="24">
        <v>30</v>
      </c>
      <c r="C8" s="94">
        <f>4.75/50*30</f>
        <v>2.85</v>
      </c>
      <c r="D8" s="94">
        <f>1.5/50*30</f>
        <v>0.89999999999999991</v>
      </c>
      <c r="E8" s="94">
        <f>26/50*30</f>
        <v>15.600000000000001</v>
      </c>
      <c r="F8" s="94">
        <f>132.5/50*30</f>
        <v>79.5</v>
      </c>
      <c r="G8" s="14" t="s">
        <v>19</v>
      </c>
      <c r="H8" s="95" t="s">
        <v>20</v>
      </c>
    </row>
    <row r="9" spans="1:8" s="4" customFormat="1" ht="12" customHeight="1" x14ac:dyDescent="0.2">
      <c r="A9" s="13" t="s">
        <v>21</v>
      </c>
      <c r="B9" s="14">
        <v>215</v>
      </c>
      <c r="C9" s="14">
        <v>7.0000000000000007E-2</v>
      </c>
      <c r="D9" s="14">
        <v>0.02</v>
      </c>
      <c r="E9" s="14">
        <v>15</v>
      </c>
      <c r="F9" s="14">
        <v>60</v>
      </c>
      <c r="G9" s="14" t="s">
        <v>22</v>
      </c>
      <c r="H9" s="17" t="s">
        <v>23</v>
      </c>
    </row>
    <row r="10" spans="1:8" s="99" customFormat="1" ht="12" customHeight="1" x14ac:dyDescent="0.25">
      <c r="A10" s="96" t="s">
        <v>24</v>
      </c>
      <c r="B10" s="97">
        <v>200</v>
      </c>
      <c r="C10" s="97">
        <v>0.6</v>
      </c>
      <c r="D10" s="97">
        <v>0.4</v>
      </c>
      <c r="E10" s="97">
        <v>20.2</v>
      </c>
      <c r="F10" s="97">
        <v>92</v>
      </c>
      <c r="G10" s="97"/>
      <c r="H10" s="98"/>
    </row>
    <row r="11" spans="1:8" s="4" customFormat="1" ht="11.45" customHeight="1" x14ac:dyDescent="0.2">
      <c r="A11" s="27" t="s">
        <v>25</v>
      </c>
      <c r="B11" s="28">
        <f>SUM(B6:B10)</f>
        <v>680</v>
      </c>
      <c r="C11" s="58">
        <f>SUM(C6:C10)</f>
        <v>15.05</v>
      </c>
      <c r="D11" s="58">
        <f>SUM(D6:D10)</f>
        <v>15.77</v>
      </c>
      <c r="E11" s="58">
        <f>SUM(E6:E10)</f>
        <v>83.42</v>
      </c>
      <c r="F11" s="58">
        <f>SUM(F6:F10)</f>
        <v>536.76</v>
      </c>
      <c r="G11" s="28"/>
      <c r="H11" s="17"/>
    </row>
    <row r="12" spans="1:8" s="4" customFormat="1" x14ac:dyDescent="0.2">
      <c r="A12" s="72" t="s">
        <v>26</v>
      </c>
      <c r="B12" s="72"/>
      <c r="C12" s="72"/>
      <c r="D12" s="72"/>
      <c r="E12" s="72"/>
      <c r="F12" s="72"/>
      <c r="G12" s="72"/>
      <c r="H12" s="72"/>
    </row>
    <row r="13" spans="1:8" s="4" customFormat="1" ht="12" customHeight="1" x14ac:dyDescent="0.2">
      <c r="A13" s="17" t="s">
        <v>27</v>
      </c>
      <c r="B13" s="14">
        <v>200</v>
      </c>
      <c r="C13" s="94">
        <v>1.8</v>
      </c>
      <c r="D13" s="94">
        <v>5.3</v>
      </c>
      <c r="E13" s="94">
        <v>10.9</v>
      </c>
      <c r="F13" s="94">
        <v>100.5</v>
      </c>
      <c r="G13" s="24" t="s">
        <v>28</v>
      </c>
      <c r="H13" s="100" t="s">
        <v>29</v>
      </c>
    </row>
    <row r="14" spans="1:8" s="4" customFormat="1" ht="12" customHeight="1" x14ac:dyDescent="0.2">
      <c r="A14" s="17" t="s">
        <v>131</v>
      </c>
      <c r="B14" s="14">
        <v>90</v>
      </c>
      <c r="C14" s="24">
        <v>14.68</v>
      </c>
      <c r="D14" s="24">
        <v>9.98</v>
      </c>
      <c r="E14" s="24">
        <v>11.03</v>
      </c>
      <c r="F14" s="24">
        <v>180.7</v>
      </c>
      <c r="G14" s="14" t="s">
        <v>132</v>
      </c>
      <c r="H14" s="13" t="s">
        <v>133</v>
      </c>
    </row>
    <row r="15" spans="1:8" s="4" customFormat="1" ht="11.25" customHeight="1" x14ac:dyDescent="0.2">
      <c r="A15" s="17" t="s">
        <v>33</v>
      </c>
      <c r="B15" s="14">
        <v>5</v>
      </c>
      <c r="C15" s="94">
        <v>0.04</v>
      </c>
      <c r="D15" s="94">
        <v>3.6</v>
      </c>
      <c r="E15" s="94">
        <v>0.06</v>
      </c>
      <c r="F15" s="94">
        <v>33</v>
      </c>
      <c r="G15" s="24" t="s">
        <v>34</v>
      </c>
      <c r="H15" s="100" t="s">
        <v>35</v>
      </c>
    </row>
    <row r="16" spans="1:8" s="4" customFormat="1" ht="12" customHeight="1" x14ac:dyDescent="0.2">
      <c r="A16" s="13" t="s">
        <v>36</v>
      </c>
      <c r="B16" s="14">
        <v>150</v>
      </c>
      <c r="C16" s="14">
        <v>3.06</v>
      </c>
      <c r="D16" s="14">
        <v>4.8</v>
      </c>
      <c r="E16" s="14">
        <v>20.440000000000001</v>
      </c>
      <c r="F16" s="14">
        <v>137.25</v>
      </c>
      <c r="G16" s="14" t="s">
        <v>37</v>
      </c>
      <c r="H16" s="13" t="s">
        <v>38</v>
      </c>
    </row>
    <row r="17" spans="1:251" s="4" customFormat="1" ht="33.75" customHeight="1" x14ac:dyDescent="0.2">
      <c r="A17" s="69" t="s">
        <v>39</v>
      </c>
      <c r="B17" s="24">
        <v>60</v>
      </c>
      <c r="C17" s="94">
        <v>1.41</v>
      </c>
      <c r="D17" s="94">
        <v>0.09</v>
      </c>
      <c r="E17" s="94">
        <v>4.05</v>
      </c>
      <c r="F17" s="94">
        <v>22.5</v>
      </c>
      <c r="G17" s="24" t="s">
        <v>40</v>
      </c>
      <c r="H17" s="13" t="s">
        <v>41</v>
      </c>
    </row>
    <row r="18" spans="1:251" s="4" customFormat="1" x14ac:dyDescent="0.2">
      <c r="A18" s="17" t="s">
        <v>42</v>
      </c>
      <c r="B18" s="14">
        <v>200</v>
      </c>
      <c r="C18" s="24">
        <v>0.15</v>
      </c>
      <c r="D18" s="24">
        <v>0.06</v>
      </c>
      <c r="E18" s="24">
        <v>20.65</v>
      </c>
      <c r="F18" s="24">
        <v>82.9</v>
      </c>
      <c r="G18" s="24" t="s">
        <v>43</v>
      </c>
      <c r="H18" s="13" t="s">
        <v>44</v>
      </c>
    </row>
    <row r="19" spans="1:251" s="4" customFormat="1" x14ac:dyDescent="0.2">
      <c r="A19" s="69" t="s">
        <v>45</v>
      </c>
      <c r="B19" s="24">
        <v>40</v>
      </c>
      <c r="C19" s="24">
        <v>2.6</v>
      </c>
      <c r="D19" s="24">
        <v>0.4</v>
      </c>
      <c r="E19" s="24">
        <v>17.2</v>
      </c>
      <c r="F19" s="24">
        <v>85</v>
      </c>
      <c r="G19" s="24" t="s">
        <v>46</v>
      </c>
      <c r="H19" s="17" t="s">
        <v>47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4" customFormat="1" x14ac:dyDescent="0.2">
      <c r="A20" s="69" t="s">
        <v>48</v>
      </c>
      <c r="B20" s="14">
        <v>40</v>
      </c>
      <c r="C20" s="24">
        <v>3.2</v>
      </c>
      <c r="D20" s="24">
        <v>0.4</v>
      </c>
      <c r="E20" s="24">
        <v>20.399999999999999</v>
      </c>
      <c r="F20" s="24">
        <v>100</v>
      </c>
      <c r="G20" s="14" t="s">
        <v>46</v>
      </c>
      <c r="H20" s="13" t="s">
        <v>49</v>
      </c>
    </row>
    <row r="21" spans="1:251" s="4" customFormat="1" x14ac:dyDescent="0.2">
      <c r="A21" s="27" t="s">
        <v>25</v>
      </c>
      <c r="B21" s="28">
        <f>SUM(B13:B20)</f>
        <v>785</v>
      </c>
      <c r="C21" s="58">
        <f>SUM(C13:C20)</f>
        <v>26.939999999999998</v>
      </c>
      <c r="D21" s="58">
        <f>SUM(D13:D20)</f>
        <v>24.63</v>
      </c>
      <c r="E21" s="58">
        <f>SUM(E13:E20)</f>
        <v>104.72999999999999</v>
      </c>
      <c r="F21" s="58">
        <f>SUM(F13:F20)</f>
        <v>741.85</v>
      </c>
      <c r="G21" s="28"/>
      <c r="H21" s="17"/>
    </row>
    <row r="22" spans="1:251" s="4" customFormat="1" x14ac:dyDescent="0.2">
      <c r="A22" s="72" t="s">
        <v>50</v>
      </c>
      <c r="B22" s="72"/>
      <c r="C22" s="72"/>
      <c r="D22" s="72"/>
      <c r="E22" s="72"/>
      <c r="F22" s="72"/>
      <c r="G22" s="72"/>
      <c r="H22" s="72"/>
    </row>
    <row r="23" spans="1:251" s="4" customFormat="1" x14ac:dyDescent="0.2">
      <c r="A23" s="12" t="s">
        <v>2</v>
      </c>
      <c r="B23" s="72" t="s">
        <v>3</v>
      </c>
      <c r="C23" s="72"/>
      <c r="D23" s="72"/>
      <c r="E23" s="72"/>
      <c r="F23" s="72"/>
      <c r="G23" s="12" t="s">
        <v>4</v>
      </c>
      <c r="H23" s="12" t="s">
        <v>5</v>
      </c>
    </row>
    <row r="24" spans="1:251" s="4" customFormat="1" ht="11.45" customHeight="1" x14ac:dyDescent="0.2">
      <c r="A24" s="12"/>
      <c r="B24" s="28" t="s">
        <v>6</v>
      </c>
      <c r="C24" s="28" t="s">
        <v>7</v>
      </c>
      <c r="D24" s="28" t="s">
        <v>8</v>
      </c>
      <c r="E24" s="28" t="s">
        <v>9</v>
      </c>
      <c r="F24" s="28" t="s">
        <v>10</v>
      </c>
      <c r="G24" s="12"/>
      <c r="H24" s="12"/>
    </row>
    <row r="25" spans="1:251" s="4" customFormat="1" x14ac:dyDescent="0.2">
      <c r="A25" s="12" t="s">
        <v>11</v>
      </c>
      <c r="B25" s="12"/>
      <c r="C25" s="12"/>
      <c r="D25" s="12"/>
      <c r="E25" s="12"/>
      <c r="F25" s="12"/>
      <c r="G25" s="12"/>
      <c r="H25" s="12"/>
    </row>
    <row r="26" spans="1:251" s="4" customFormat="1" x14ac:dyDescent="0.2">
      <c r="A26" s="17" t="s">
        <v>51</v>
      </c>
      <c r="B26" s="14">
        <v>150</v>
      </c>
      <c r="C26" s="94">
        <v>15.42</v>
      </c>
      <c r="D26" s="94">
        <v>13.62</v>
      </c>
      <c r="E26" s="94">
        <v>42.28</v>
      </c>
      <c r="F26" s="94">
        <v>361.12</v>
      </c>
      <c r="G26" s="14" t="s">
        <v>52</v>
      </c>
      <c r="H26" s="100" t="s">
        <v>53</v>
      </c>
    </row>
    <row r="27" spans="1:251" s="101" customFormat="1" x14ac:dyDescent="0.2">
      <c r="A27" s="13" t="s">
        <v>18</v>
      </c>
      <c r="B27" s="24">
        <v>40</v>
      </c>
      <c r="C27" s="94">
        <f>4.75/50*40</f>
        <v>3.8</v>
      </c>
      <c r="D27" s="94">
        <f>1.5/50*40</f>
        <v>1.2</v>
      </c>
      <c r="E27" s="94">
        <f>26/50*40</f>
        <v>20.8</v>
      </c>
      <c r="F27" s="94">
        <v>106</v>
      </c>
      <c r="G27" s="14" t="s">
        <v>19</v>
      </c>
      <c r="H27" s="95" t="s">
        <v>20</v>
      </c>
    </row>
    <row r="28" spans="1:251" s="101" customFormat="1" x14ac:dyDescent="0.2">
      <c r="A28" s="17" t="s">
        <v>54</v>
      </c>
      <c r="B28" s="14">
        <v>100</v>
      </c>
      <c r="C28" s="24">
        <v>0.4</v>
      </c>
      <c r="D28" s="24">
        <v>0.4</v>
      </c>
      <c r="E28" s="24">
        <f>19.6/2</f>
        <v>9.8000000000000007</v>
      </c>
      <c r="F28" s="24">
        <f>94/2</f>
        <v>47</v>
      </c>
      <c r="G28" s="14" t="s">
        <v>55</v>
      </c>
      <c r="H28" s="17" t="s">
        <v>56</v>
      </c>
    </row>
    <row r="29" spans="1:251" s="4" customFormat="1" x14ac:dyDescent="0.2">
      <c r="A29" s="102" t="s">
        <v>57</v>
      </c>
      <c r="B29" s="24">
        <v>222</v>
      </c>
      <c r="C29" s="14">
        <v>0.13</v>
      </c>
      <c r="D29" s="14">
        <v>0.02</v>
      </c>
      <c r="E29" s="14">
        <v>15.2</v>
      </c>
      <c r="F29" s="14">
        <v>62</v>
      </c>
      <c r="G29" s="14" t="s">
        <v>58</v>
      </c>
      <c r="H29" s="69" t="s">
        <v>59</v>
      </c>
    </row>
    <row r="30" spans="1:251" s="4" customFormat="1" x14ac:dyDescent="0.2">
      <c r="A30" s="27" t="s">
        <v>25</v>
      </c>
      <c r="B30" s="28">
        <f>SUM(B26:B29)</f>
        <v>512</v>
      </c>
      <c r="C30" s="58">
        <f>SUM(C26:C29)</f>
        <v>19.749999999999996</v>
      </c>
      <c r="D30" s="58">
        <f>SUM(D26:D29)</f>
        <v>15.239999999999998</v>
      </c>
      <c r="E30" s="58">
        <f>SUM(E26:E29)</f>
        <v>88.08</v>
      </c>
      <c r="F30" s="58">
        <f>SUM(F26:F29)</f>
        <v>576.12</v>
      </c>
      <c r="G30" s="28"/>
      <c r="H30" s="17"/>
    </row>
    <row r="31" spans="1:251" s="4" customFormat="1" x14ac:dyDescent="0.2">
      <c r="A31" s="72" t="s">
        <v>26</v>
      </c>
      <c r="B31" s="72"/>
      <c r="C31" s="72"/>
      <c r="D31" s="72"/>
      <c r="E31" s="72"/>
      <c r="F31" s="72"/>
      <c r="G31" s="72"/>
      <c r="H31" s="72"/>
    </row>
    <row r="32" spans="1:251" s="4" customFormat="1" ht="12" customHeight="1" x14ac:dyDescent="0.2">
      <c r="A32" s="17" t="s">
        <v>60</v>
      </c>
      <c r="B32" s="24">
        <v>200</v>
      </c>
      <c r="C32" s="24">
        <v>4.4000000000000004</v>
      </c>
      <c r="D32" s="24">
        <v>4.2</v>
      </c>
      <c r="E32" s="24">
        <v>13.2</v>
      </c>
      <c r="F32" s="24">
        <v>118.6</v>
      </c>
      <c r="G32" s="24" t="s">
        <v>61</v>
      </c>
      <c r="H32" s="95" t="s">
        <v>62</v>
      </c>
    </row>
    <row r="33" spans="1:251" s="4" customFormat="1" x14ac:dyDescent="0.2">
      <c r="A33" s="69" t="s">
        <v>63</v>
      </c>
      <c r="B33" s="14">
        <v>90</v>
      </c>
      <c r="C33" s="24">
        <v>11.52</v>
      </c>
      <c r="D33" s="24">
        <v>13</v>
      </c>
      <c r="E33" s="24">
        <v>4.05</v>
      </c>
      <c r="F33" s="24">
        <v>189.6</v>
      </c>
      <c r="G33" s="14" t="s">
        <v>64</v>
      </c>
      <c r="H33" s="17" t="s">
        <v>65</v>
      </c>
    </row>
    <row r="34" spans="1:251" s="4" customFormat="1" x14ac:dyDescent="0.2">
      <c r="A34" s="17" t="s">
        <v>66</v>
      </c>
      <c r="B34" s="14">
        <v>150</v>
      </c>
      <c r="C34" s="14">
        <v>5.52</v>
      </c>
      <c r="D34" s="14">
        <v>4.51</v>
      </c>
      <c r="E34" s="14">
        <v>26.45</v>
      </c>
      <c r="F34" s="14">
        <v>168.45</v>
      </c>
      <c r="G34" s="14" t="s">
        <v>67</v>
      </c>
      <c r="H34" s="17" t="s">
        <v>68</v>
      </c>
    </row>
    <row r="35" spans="1:251" s="4" customFormat="1" x14ac:dyDescent="0.2">
      <c r="A35" s="17" t="s">
        <v>69</v>
      </c>
      <c r="B35" s="14">
        <v>200</v>
      </c>
      <c r="C35" s="24">
        <v>0.76</v>
      </c>
      <c r="D35" s="24">
        <v>0.04</v>
      </c>
      <c r="E35" s="24">
        <v>20.22</v>
      </c>
      <c r="F35" s="24">
        <v>85.51</v>
      </c>
      <c r="G35" s="24" t="s">
        <v>70</v>
      </c>
      <c r="H35" s="13" t="s">
        <v>71</v>
      </c>
    </row>
    <row r="36" spans="1:251" s="4" customFormat="1" x14ac:dyDescent="0.2">
      <c r="A36" s="69" t="s">
        <v>45</v>
      </c>
      <c r="B36" s="24">
        <v>40</v>
      </c>
      <c r="C36" s="24">
        <v>2.6</v>
      </c>
      <c r="D36" s="24">
        <v>0.4</v>
      </c>
      <c r="E36" s="24">
        <v>17.2</v>
      </c>
      <c r="F36" s="24">
        <v>85</v>
      </c>
      <c r="G36" s="24" t="s">
        <v>46</v>
      </c>
      <c r="H36" s="17" t="s">
        <v>47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4" customFormat="1" x14ac:dyDescent="0.2">
      <c r="A37" s="69" t="s">
        <v>48</v>
      </c>
      <c r="B37" s="14">
        <v>40</v>
      </c>
      <c r="C37" s="24">
        <v>3.2</v>
      </c>
      <c r="D37" s="24">
        <v>0.4</v>
      </c>
      <c r="E37" s="24">
        <v>20.399999999999999</v>
      </c>
      <c r="F37" s="24">
        <v>100</v>
      </c>
      <c r="G37" s="14" t="s">
        <v>46</v>
      </c>
      <c r="H37" s="13" t="s">
        <v>49</v>
      </c>
    </row>
    <row r="38" spans="1:251" s="4" customFormat="1" x14ac:dyDescent="0.2">
      <c r="A38" s="27" t="s">
        <v>25</v>
      </c>
      <c r="B38" s="28">
        <f>SUM(B32:B37)</f>
        <v>720</v>
      </c>
      <c r="C38" s="58">
        <f>SUM(C32:C37)</f>
        <v>28</v>
      </c>
      <c r="D38" s="58">
        <f>SUM(D32:D37)</f>
        <v>22.549999999999997</v>
      </c>
      <c r="E38" s="58">
        <f>SUM(E32:E37)</f>
        <v>101.52000000000001</v>
      </c>
      <c r="F38" s="58">
        <f>SUM(F32:F37)</f>
        <v>747.16</v>
      </c>
      <c r="G38" s="28"/>
      <c r="H38" s="17"/>
    </row>
    <row r="39" spans="1:251" s="4" customFormat="1" x14ac:dyDescent="0.2">
      <c r="A39" s="72" t="s">
        <v>72</v>
      </c>
      <c r="B39" s="72"/>
      <c r="C39" s="72"/>
      <c r="D39" s="72"/>
      <c r="E39" s="72"/>
      <c r="F39" s="72"/>
      <c r="G39" s="72"/>
      <c r="H39" s="72"/>
    </row>
    <row r="40" spans="1:251" s="4" customFormat="1" x14ac:dyDescent="0.2">
      <c r="A40" s="12" t="s">
        <v>2</v>
      </c>
      <c r="B40" s="72" t="s">
        <v>3</v>
      </c>
      <c r="C40" s="72"/>
      <c r="D40" s="72"/>
      <c r="E40" s="72"/>
      <c r="F40" s="72"/>
      <c r="G40" s="12" t="s">
        <v>4</v>
      </c>
      <c r="H40" s="12" t="s">
        <v>5</v>
      </c>
    </row>
    <row r="41" spans="1:251" s="4" customFormat="1" ht="11.45" customHeight="1" x14ac:dyDescent="0.2">
      <c r="A41" s="12"/>
      <c r="B41" s="28" t="s">
        <v>6</v>
      </c>
      <c r="C41" s="28" t="s">
        <v>7</v>
      </c>
      <c r="D41" s="28" t="s">
        <v>8</v>
      </c>
      <c r="E41" s="28" t="s">
        <v>9</v>
      </c>
      <c r="F41" s="28" t="s">
        <v>10</v>
      </c>
      <c r="G41" s="12"/>
      <c r="H41" s="12"/>
    </row>
    <row r="42" spans="1:251" s="4" customFormat="1" x14ac:dyDescent="0.2">
      <c r="A42" s="12" t="s">
        <v>11</v>
      </c>
      <c r="B42" s="12"/>
      <c r="C42" s="12"/>
      <c r="D42" s="12"/>
      <c r="E42" s="12"/>
      <c r="F42" s="12"/>
      <c r="G42" s="12"/>
      <c r="H42" s="12"/>
    </row>
    <row r="43" spans="1:251" s="107" customFormat="1" x14ac:dyDescent="0.2">
      <c r="A43" s="103" t="s">
        <v>73</v>
      </c>
      <c r="B43" s="104">
        <v>90</v>
      </c>
      <c r="C43" s="75">
        <f>11.3*0.9</f>
        <v>10.170000000000002</v>
      </c>
      <c r="D43" s="75">
        <f>19.5*0.9</f>
        <v>17.55</v>
      </c>
      <c r="E43" s="75">
        <f>2.9*0.9</f>
        <v>2.61</v>
      </c>
      <c r="F43" s="75">
        <f>230.7*0.9</f>
        <v>207.63</v>
      </c>
      <c r="G43" s="105" t="s">
        <v>74</v>
      </c>
      <c r="H43" s="106" t="s">
        <v>75</v>
      </c>
    </row>
    <row r="44" spans="1:251" s="4" customFormat="1" ht="12" customHeight="1" x14ac:dyDescent="0.2">
      <c r="A44" s="13" t="s">
        <v>36</v>
      </c>
      <c r="B44" s="14">
        <v>150</v>
      </c>
      <c r="C44" s="14">
        <v>3.06</v>
      </c>
      <c r="D44" s="14">
        <v>4.8</v>
      </c>
      <c r="E44" s="14">
        <v>20.440000000000001</v>
      </c>
      <c r="F44" s="14">
        <v>137.25</v>
      </c>
      <c r="G44" s="14" t="s">
        <v>37</v>
      </c>
      <c r="H44" s="13" t="s">
        <v>38</v>
      </c>
    </row>
    <row r="45" spans="1:251" s="101" customFormat="1" ht="22.5" x14ac:dyDescent="0.2">
      <c r="A45" s="69" t="s">
        <v>76</v>
      </c>
      <c r="B45" s="24">
        <v>60</v>
      </c>
      <c r="C45" s="94">
        <v>0.66</v>
      </c>
      <c r="D45" s="94">
        <v>0.12</v>
      </c>
      <c r="E45" s="94">
        <v>2.2799999999999998</v>
      </c>
      <c r="F45" s="94">
        <v>13.2</v>
      </c>
      <c r="G45" s="24" t="s">
        <v>77</v>
      </c>
      <c r="H45" s="13" t="s">
        <v>78</v>
      </c>
    </row>
    <row r="46" spans="1:251" s="4" customFormat="1" x14ac:dyDescent="0.2">
      <c r="A46" s="69" t="s">
        <v>48</v>
      </c>
      <c r="B46" s="14">
        <v>50</v>
      </c>
      <c r="C46" s="94">
        <v>4</v>
      </c>
      <c r="D46" s="94">
        <v>0.5</v>
      </c>
      <c r="E46" s="94">
        <v>25.5</v>
      </c>
      <c r="F46" s="94">
        <v>125</v>
      </c>
      <c r="G46" s="14" t="s">
        <v>46</v>
      </c>
      <c r="H46" s="13" t="s">
        <v>49</v>
      </c>
    </row>
    <row r="47" spans="1:251" s="4" customFormat="1" x14ac:dyDescent="0.2">
      <c r="A47" s="13" t="s">
        <v>21</v>
      </c>
      <c r="B47" s="14">
        <v>215</v>
      </c>
      <c r="C47" s="14">
        <v>7.0000000000000007E-2</v>
      </c>
      <c r="D47" s="14">
        <v>0.02</v>
      </c>
      <c r="E47" s="14">
        <v>15</v>
      </c>
      <c r="F47" s="14">
        <v>60</v>
      </c>
      <c r="G47" s="14" t="s">
        <v>22</v>
      </c>
      <c r="H47" s="17" t="s">
        <v>23</v>
      </c>
    </row>
    <row r="48" spans="1:251" s="4" customFormat="1" x14ac:dyDescent="0.2">
      <c r="A48" s="27" t="s">
        <v>25</v>
      </c>
      <c r="B48" s="28">
        <f>SUM(B43:B47)</f>
        <v>565</v>
      </c>
      <c r="C48" s="58">
        <f>SUM(C43:C47)</f>
        <v>17.96</v>
      </c>
      <c r="D48" s="58">
        <f>SUM(D43:D47)</f>
        <v>22.990000000000002</v>
      </c>
      <c r="E48" s="58">
        <f>SUM(E43:E47)</f>
        <v>65.83</v>
      </c>
      <c r="F48" s="58">
        <f>SUM(F43:F47)</f>
        <v>543.07999999999993</v>
      </c>
      <c r="G48" s="28"/>
      <c r="H48" s="17"/>
    </row>
    <row r="49" spans="1:251" s="4" customFormat="1" ht="14.45" customHeight="1" x14ac:dyDescent="0.2">
      <c r="A49" s="72" t="s">
        <v>26</v>
      </c>
      <c r="B49" s="72"/>
      <c r="C49" s="72"/>
      <c r="D49" s="72"/>
      <c r="E49" s="72"/>
      <c r="F49" s="72"/>
      <c r="G49" s="72"/>
      <c r="H49" s="72"/>
    </row>
    <row r="50" spans="1:251" s="4" customFormat="1" ht="13.5" customHeight="1" x14ac:dyDescent="0.2">
      <c r="A50" s="17" t="s">
        <v>79</v>
      </c>
      <c r="B50" s="24">
        <v>200</v>
      </c>
      <c r="C50" s="24">
        <v>1.38</v>
      </c>
      <c r="D50" s="24">
        <v>5.2</v>
      </c>
      <c r="E50" s="24">
        <v>8.92</v>
      </c>
      <c r="F50" s="24">
        <v>88.2</v>
      </c>
      <c r="G50" s="24" t="s">
        <v>80</v>
      </c>
      <c r="H50" s="102" t="s">
        <v>81</v>
      </c>
    </row>
    <row r="51" spans="1:251" s="4" customFormat="1" ht="12" customHeight="1" x14ac:dyDescent="0.2">
      <c r="A51" s="17" t="s">
        <v>82</v>
      </c>
      <c r="B51" s="14">
        <v>90</v>
      </c>
      <c r="C51" s="61">
        <v>15.9</v>
      </c>
      <c r="D51" s="61">
        <v>11.4</v>
      </c>
      <c r="E51" s="61">
        <v>10.4</v>
      </c>
      <c r="F51" s="61">
        <v>207.9</v>
      </c>
      <c r="G51" s="24" t="s">
        <v>83</v>
      </c>
      <c r="H51" s="13" t="s">
        <v>84</v>
      </c>
    </row>
    <row r="52" spans="1:251" s="4" customFormat="1" ht="21.75" customHeight="1" x14ac:dyDescent="0.2">
      <c r="A52" s="17" t="s">
        <v>85</v>
      </c>
      <c r="B52" s="14">
        <v>150</v>
      </c>
      <c r="C52" s="24">
        <v>3.65</v>
      </c>
      <c r="D52" s="24">
        <v>5.37</v>
      </c>
      <c r="E52" s="24">
        <v>36.68</v>
      </c>
      <c r="F52" s="24">
        <v>209.7</v>
      </c>
      <c r="G52" s="14" t="s">
        <v>86</v>
      </c>
      <c r="H52" s="17" t="s">
        <v>87</v>
      </c>
    </row>
    <row r="53" spans="1:251" s="4" customFormat="1" x14ac:dyDescent="0.2">
      <c r="A53" s="17" t="s">
        <v>88</v>
      </c>
      <c r="B53" s="14">
        <v>200</v>
      </c>
      <c r="C53" s="14">
        <v>0</v>
      </c>
      <c r="D53" s="14">
        <v>0</v>
      </c>
      <c r="E53" s="14">
        <v>19.97</v>
      </c>
      <c r="F53" s="14">
        <v>76</v>
      </c>
      <c r="G53" s="14" t="s">
        <v>89</v>
      </c>
      <c r="H53" s="13" t="s">
        <v>90</v>
      </c>
    </row>
    <row r="54" spans="1:251" s="4" customFormat="1" x14ac:dyDescent="0.2">
      <c r="A54" s="69" t="s">
        <v>45</v>
      </c>
      <c r="B54" s="24">
        <v>40</v>
      </c>
      <c r="C54" s="24">
        <v>2.6</v>
      </c>
      <c r="D54" s="24">
        <v>0.4</v>
      </c>
      <c r="E54" s="24">
        <v>17.2</v>
      </c>
      <c r="F54" s="24">
        <v>85</v>
      </c>
      <c r="G54" s="24" t="s">
        <v>46</v>
      </c>
      <c r="H54" s="17" t="s">
        <v>47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  <row r="55" spans="1:251" s="4" customFormat="1" x14ac:dyDescent="0.2">
      <c r="A55" s="69" t="s">
        <v>48</v>
      </c>
      <c r="B55" s="14">
        <v>40</v>
      </c>
      <c r="C55" s="24">
        <v>3.2</v>
      </c>
      <c r="D55" s="24">
        <v>0.4</v>
      </c>
      <c r="E55" s="24">
        <v>20.399999999999999</v>
      </c>
      <c r="F55" s="24">
        <v>100</v>
      </c>
      <c r="G55" s="14" t="s">
        <v>46</v>
      </c>
      <c r="H55" s="13" t="s">
        <v>49</v>
      </c>
    </row>
    <row r="56" spans="1:251" s="4" customFormat="1" x14ac:dyDescent="0.2">
      <c r="A56" s="27" t="s">
        <v>25</v>
      </c>
      <c r="B56" s="28">
        <f>SUM(B50:B55)</f>
        <v>720</v>
      </c>
      <c r="C56" s="58">
        <f>SUM(C50:C55)</f>
        <v>26.73</v>
      </c>
      <c r="D56" s="58">
        <f>SUM(D50:D55)</f>
        <v>22.77</v>
      </c>
      <c r="E56" s="58">
        <f>SUM(E50:E55)</f>
        <v>113.57</v>
      </c>
      <c r="F56" s="58">
        <f>SUM(F50:F55)</f>
        <v>766.8</v>
      </c>
      <c r="G56" s="28"/>
      <c r="H56" s="17"/>
    </row>
    <row r="57" spans="1:251" s="4" customFormat="1" x14ac:dyDescent="0.2">
      <c r="A57" s="72" t="s">
        <v>91</v>
      </c>
      <c r="B57" s="72"/>
      <c r="C57" s="72"/>
      <c r="D57" s="72"/>
      <c r="E57" s="72"/>
      <c r="F57" s="72"/>
      <c r="G57" s="72"/>
      <c r="H57" s="72"/>
    </row>
    <row r="58" spans="1:251" s="4" customFormat="1" x14ac:dyDescent="0.2">
      <c r="A58" s="12" t="s">
        <v>2</v>
      </c>
      <c r="B58" s="72" t="s">
        <v>3</v>
      </c>
      <c r="C58" s="72"/>
      <c r="D58" s="72"/>
      <c r="E58" s="72"/>
      <c r="F58" s="72"/>
      <c r="G58" s="12" t="s">
        <v>4</v>
      </c>
      <c r="H58" s="12" t="s">
        <v>5</v>
      </c>
    </row>
    <row r="59" spans="1:251" s="4" customFormat="1" ht="11.45" customHeight="1" x14ac:dyDescent="0.2">
      <c r="A59" s="12"/>
      <c r="B59" s="28" t="s">
        <v>6</v>
      </c>
      <c r="C59" s="28" t="s">
        <v>7</v>
      </c>
      <c r="D59" s="28" t="s">
        <v>8</v>
      </c>
      <c r="E59" s="28" t="s">
        <v>9</v>
      </c>
      <c r="F59" s="28" t="s">
        <v>10</v>
      </c>
      <c r="G59" s="12"/>
      <c r="H59" s="12"/>
    </row>
    <row r="60" spans="1:251" s="4" customFormat="1" x14ac:dyDescent="0.2">
      <c r="A60" s="12" t="s">
        <v>11</v>
      </c>
      <c r="B60" s="12"/>
      <c r="C60" s="12"/>
      <c r="D60" s="12"/>
      <c r="E60" s="12"/>
      <c r="F60" s="12"/>
      <c r="G60" s="12"/>
      <c r="H60" s="12"/>
    </row>
    <row r="61" spans="1:251" s="4" customFormat="1" x14ac:dyDescent="0.2">
      <c r="A61" s="17" t="s">
        <v>92</v>
      </c>
      <c r="B61" s="24">
        <v>220</v>
      </c>
      <c r="C61" s="24">
        <v>14.88</v>
      </c>
      <c r="D61" s="24">
        <v>17.510000000000002</v>
      </c>
      <c r="E61" s="24">
        <v>37.520000000000003</v>
      </c>
      <c r="F61" s="24">
        <v>367.84</v>
      </c>
      <c r="G61" s="14" t="s">
        <v>93</v>
      </c>
      <c r="H61" s="17" t="s">
        <v>94</v>
      </c>
    </row>
    <row r="62" spans="1:251" s="109" customFormat="1" x14ac:dyDescent="0.25">
      <c r="A62" s="108" t="s">
        <v>95</v>
      </c>
      <c r="B62" s="97">
        <v>60</v>
      </c>
      <c r="C62" s="94">
        <v>7.22</v>
      </c>
      <c r="D62" s="94">
        <v>7.4</v>
      </c>
      <c r="E62" s="94">
        <v>16.399999999999999</v>
      </c>
      <c r="F62" s="94">
        <v>159.80000000000001</v>
      </c>
      <c r="G62" s="97" t="s">
        <v>96</v>
      </c>
      <c r="H62" s="108" t="s">
        <v>97</v>
      </c>
    </row>
    <row r="63" spans="1:251" s="4" customFormat="1" x14ac:dyDescent="0.2">
      <c r="A63" s="102" t="s">
        <v>57</v>
      </c>
      <c r="B63" s="24">
        <v>222</v>
      </c>
      <c r="C63" s="14">
        <v>0.13</v>
      </c>
      <c r="D63" s="14">
        <v>0.02</v>
      </c>
      <c r="E63" s="14">
        <v>15.2</v>
      </c>
      <c r="F63" s="14">
        <v>62</v>
      </c>
      <c r="G63" s="14" t="s">
        <v>58</v>
      </c>
      <c r="H63" s="69" t="s">
        <v>59</v>
      </c>
    </row>
    <row r="64" spans="1:251" s="4" customFormat="1" x14ac:dyDescent="0.2">
      <c r="A64" s="27" t="s">
        <v>25</v>
      </c>
      <c r="B64" s="28">
        <f>SUM(B61:B63)</f>
        <v>502</v>
      </c>
      <c r="C64" s="28">
        <f>SUM(C61:C63)</f>
        <v>22.23</v>
      </c>
      <c r="D64" s="28">
        <f>SUM(D61:D63)</f>
        <v>24.930000000000003</v>
      </c>
      <c r="E64" s="28">
        <f>SUM(E61:E63)</f>
        <v>69.12</v>
      </c>
      <c r="F64" s="28">
        <f>SUM(F61:F63)</f>
        <v>589.64</v>
      </c>
      <c r="G64" s="28"/>
      <c r="H64" s="17"/>
    </row>
    <row r="65" spans="1:251" s="4" customFormat="1" x14ac:dyDescent="0.2">
      <c r="A65" s="72" t="s">
        <v>26</v>
      </c>
      <c r="B65" s="72"/>
      <c r="C65" s="72"/>
      <c r="D65" s="72"/>
      <c r="E65" s="72"/>
      <c r="F65" s="72"/>
      <c r="G65" s="72"/>
      <c r="H65" s="72"/>
    </row>
    <row r="66" spans="1:251" s="113" customFormat="1" x14ac:dyDescent="0.2">
      <c r="A66" s="110" t="s">
        <v>98</v>
      </c>
      <c r="B66" s="111">
        <v>200</v>
      </c>
      <c r="C66" s="112">
        <v>1.56</v>
      </c>
      <c r="D66" s="112">
        <v>5.2</v>
      </c>
      <c r="E66" s="112">
        <v>8.6</v>
      </c>
      <c r="F66" s="112">
        <v>87.89</v>
      </c>
      <c r="G66" s="20" t="s">
        <v>99</v>
      </c>
      <c r="H66" s="95" t="s">
        <v>100</v>
      </c>
    </row>
    <row r="67" spans="1:251" s="4" customFormat="1" x14ac:dyDescent="0.2">
      <c r="A67" s="77" t="s">
        <v>101</v>
      </c>
      <c r="B67" s="53">
        <v>90</v>
      </c>
      <c r="C67" s="66">
        <f>14.1*0.9</f>
        <v>12.69</v>
      </c>
      <c r="D67" s="66">
        <f>15.3*0.9</f>
        <v>13.770000000000001</v>
      </c>
      <c r="E67" s="66">
        <f>3.2*0.9</f>
        <v>2.8800000000000003</v>
      </c>
      <c r="F67" s="66">
        <f>205.9*0.9</f>
        <v>185.31</v>
      </c>
      <c r="G67" s="63" t="s">
        <v>102</v>
      </c>
      <c r="H67" s="13" t="s">
        <v>103</v>
      </c>
    </row>
    <row r="68" spans="1:251" s="4" customFormat="1" ht="12" customHeight="1" x14ac:dyDescent="0.2">
      <c r="A68" s="69" t="s">
        <v>104</v>
      </c>
      <c r="B68" s="24">
        <v>150</v>
      </c>
      <c r="C68" s="24">
        <v>8.6</v>
      </c>
      <c r="D68" s="24">
        <v>6.09</v>
      </c>
      <c r="E68" s="24">
        <v>38.64</v>
      </c>
      <c r="F68" s="24">
        <v>243.75</v>
      </c>
      <c r="G68" s="14" t="s">
        <v>105</v>
      </c>
      <c r="H68" s="13" t="s">
        <v>106</v>
      </c>
    </row>
    <row r="69" spans="1:251" s="4" customFormat="1" ht="22.5" x14ac:dyDescent="0.2">
      <c r="A69" s="69" t="s">
        <v>107</v>
      </c>
      <c r="B69" s="24">
        <v>60</v>
      </c>
      <c r="C69" s="24">
        <v>0.99</v>
      </c>
      <c r="D69" s="24">
        <v>5.03</v>
      </c>
      <c r="E69" s="24">
        <v>3.7</v>
      </c>
      <c r="F69" s="24">
        <v>61.45</v>
      </c>
      <c r="G69" s="24">
        <v>306</v>
      </c>
      <c r="H69" s="13" t="s">
        <v>108</v>
      </c>
    </row>
    <row r="70" spans="1:251" s="4" customFormat="1" x14ac:dyDescent="0.2">
      <c r="A70" s="102" t="s">
        <v>109</v>
      </c>
      <c r="B70" s="14">
        <v>200</v>
      </c>
      <c r="C70" s="24">
        <v>0.1</v>
      </c>
      <c r="D70" s="24">
        <v>0.1</v>
      </c>
      <c r="E70" s="24">
        <v>15.9</v>
      </c>
      <c r="F70" s="24">
        <v>65</v>
      </c>
      <c r="G70" s="14">
        <v>492</v>
      </c>
      <c r="H70" s="13" t="s">
        <v>110</v>
      </c>
    </row>
    <row r="71" spans="1:251" s="4" customFormat="1" x14ac:dyDescent="0.2">
      <c r="A71" s="69" t="s">
        <v>45</v>
      </c>
      <c r="B71" s="24">
        <v>40</v>
      </c>
      <c r="C71" s="24">
        <v>2.6</v>
      </c>
      <c r="D71" s="24">
        <v>0.4</v>
      </c>
      <c r="E71" s="24">
        <v>17.2</v>
      </c>
      <c r="F71" s="24">
        <v>85</v>
      </c>
      <c r="G71" s="24" t="s">
        <v>46</v>
      </c>
      <c r="H71" s="17" t="s">
        <v>47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</row>
    <row r="72" spans="1:251" s="4" customFormat="1" x14ac:dyDescent="0.2">
      <c r="A72" s="69" t="s">
        <v>48</v>
      </c>
      <c r="B72" s="14">
        <v>40</v>
      </c>
      <c r="C72" s="24">
        <v>3.2</v>
      </c>
      <c r="D72" s="24">
        <v>0.4</v>
      </c>
      <c r="E72" s="24">
        <v>20.399999999999999</v>
      </c>
      <c r="F72" s="24">
        <v>100</v>
      </c>
      <c r="G72" s="14" t="s">
        <v>46</v>
      </c>
      <c r="H72" s="13" t="s">
        <v>49</v>
      </c>
    </row>
    <row r="73" spans="1:251" s="4" customFormat="1" x14ac:dyDescent="0.2">
      <c r="A73" s="27" t="s">
        <v>25</v>
      </c>
      <c r="B73" s="28">
        <f>SUM(B66:B72)</f>
        <v>780</v>
      </c>
      <c r="C73" s="58">
        <f>SUM(C66:C72)</f>
        <v>29.740000000000002</v>
      </c>
      <c r="D73" s="58">
        <f>SUM(D66:D72)</f>
        <v>30.990000000000002</v>
      </c>
      <c r="E73" s="58">
        <f>SUM(E66:E72)</f>
        <v>107.32000000000002</v>
      </c>
      <c r="F73" s="58">
        <f>SUM(F66:F72)</f>
        <v>828.40000000000009</v>
      </c>
      <c r="G73" s="28"/>
      <c r="H73" s="17"/>
    </row>
    <row r="74" spans="1:251" s="4" customFormat="1" x14ac:dyDescent="0.2">
      <c r="A74" s="72" t="s">
        <v>111</v>
      </c>
      <c r="B74" s="72"/>
      <c r="C74" s="72"/>
      <c r="D74" s="72"/>
      <c r="E74" s="72"/>
      <c r="F74" s="72"/>
      <c r="G74" s="72"/>
      <c r="H74" s="72"/>
    </row>
    <row r="75" spans="1:251" s="4" customFormat="1" x14ac:dyDescent="0.2">
      <c r="A75" s="12" t="s">
        <v>2</v>
      </c>
      <c r="B75" s="72" t="s">
        <v>3</v>
      </c>
      <c r="C75" s="72"/>
      <c r="D75" s="72"/>
      <c r="E75" s="72"/>
      <c r="F75" s="72"/>
      <c r="G75" s="12" t="s">
        <v>4</v>
      </c>
      <c r="H75" s="12" t="s">
        <v>5</v>
      </c>
    </row>
    <row r="76" spans="1:251" s="4" customFormat="1" ht="11.45" customHeight="1" x14ac:dyDescent="0.2">
      <c r="A76" s="12"/>
      <c r="B76" s="28" t="s">
        <v>6</v>
      </c>
      <c r="C76" s="28" t="s">
        <v>7</v>
      </c>
      <c r="D76" s="28" t="s">
        <v>8</v>
      </c>
      <c r="E76" s="28" t="s">
        <v>9</v>
      </c>
      <c r="F76" s="28" t="s">
        <v>10</v>
      </c>
      <c r="G76" s="12"/>
      <c r="H76" s="12"/>
    </row>
    <row r="77" spans="1:251" s="4" customFormat="1" x14ac:dyDescent="0.2">
      <c r="A77" s="12" t="s">
        <v>11</v>
      </c>
      <c r="B77" s="12"/>
      <c r="C77" s="12"/>
      <c r="D77" s="12"/>
      <c r="E77" s="12"/>
      <c r="F77" s="12"/>
      <c r="G77" s="12"/>
      <c r="H77" s="12"/>
    </row>
    <row r="78" spans="1:251" s="4" customFormat="1" ht="11.45" customHeight="1" x14ac:dyDescent="0.2">
      <c r="A78" s="17" t="s">
        <v>112</v>
      </c>
      <c r="B78" s="94">
        <v>205</v>
      </c>
      <c r="C78" s="94">
        <v>8.6</v>
      </c>
      <c r="D78" s="94">
        <v>7.46</v>
      </c>
      <c r="E78" s="94">
        <v>44.26</v>
      </c>
      <c r="F78" s="94">
        <v>279</v>
      </c>
      <c r="G78" s="24" t="s">
        <v>61</v>
      </c>
      <c r="H78" s="95" t="s">
        <v>113</v>
      </c>
    </row>
    <row r="79" spans="1:251" s="4" customFormat="1" ht="11.45" customHeight="1" x14ac:dyDescent="0.2">
      <c r="A79" s="17" t="s">
        <v>15</v>
      </c>
      <c r="B79" s="14">
        <v>20</v>
      </c>
      <c r="C79" s="94">
        <v>4.6399999999999997</v>
      </c>
      <c r="D79" s="94">
        <v>5.9</v>
      </c>
      <c r="E79" s="94">
        <v>0</v>
      </c>
      <c r="F79" s="94">
        <v>72</v>
      </c>
      <c r="G79" s="24" t="s">
        <v>16</v>
      </c>
      <c r="H79" s="17" t="s">
        <v>17</v>
      </c>
    </row>
    <row r="80" spans="1:251" s="4" customFormat="1" x14ac:dyDescent="0.2">
      <c r="A80" s="13" t="s">
        <v>18</v>
      </c>
      <c r="B80" s="24">
        <v>50</v>
      </c>
      <c r="C80" s="94">
        <v>4.75</v>
      </c>
      <c r="D80" s="94">
        <v>1.5</v>
      </c>
      <c r="E80" s="94">
        <v>26</v>
      </c>
      <c r="F80" s="94">
        <v>132.5</v>
      </c>
      <c r="G80" s="14" t="s">
        <v>19</v>
      </c>
      <c r="H80" s="95" t="s">
        <v>20</v>
      </c>
    </row>
    <row r="81" spans="1:251" s="4" customFormat="1" x14ac:dyDescent="0.2">
      <c r="A81" s="17" t="s">
        <v>54</v>
      </c>
      <c r="B81" s="14">
        <v>100</v>
      </c>
      <c r="C81" s="24">
        <v>0.4</v>
      </c>
      <c r="D81" s="24">
        <v>0.4</v>
      </c>
      <c r="E81" s="24">
        <f>19.6/2</f>
        <v>9.8000000000000007</v>
      </c>
      <c r="F81" s="24">
        <f>94/2</f>
        <v>47</v>
      </c>
      <c r="G81" s="14" t="s">
        <v>55</v>
      </c>
      <c r="H81" s="17" t="s">
        <v>56</v>
      </c>
    </row>
    <row r="82" spans="1:251" s="101" customFormat="1" x14ac:dyDescent="0.2">
      <c r="A82" s="13" t="s">
        <v>21</v>
      </c>
      <c r="B82" s="14">
        <v>215</v>
      </c>
      <c r="C82" s="14">
        <v>7.0000000000000007E-2</v>
      </c>
      <c r="D82" s="14">
        <v>0.02</v>
      </c>
      <c r="E82" s="14">
        <v>15</v>
      </c>
      <c r="F82" s="14">
        <v>60</v>
      </c>
      <c r="G82" s="14" t="s">
        <v>22</v>
      </c>
      <c r="H82" s="17" t="s">
        <v>23</v>
      </c>
    </row>
    <row r="83" spans="1:251" s="4" customFormat="1" x14ac:dyDescent="0.2">
      <c r="A83" s="27" t="s">
        <v>25</v>
      </c>
      <c r="B83" s="28">
        <f>SUM(B78:B82)</f>
        <v>590</v>
      </c>
      <c r="C83" s="28">
        <f>SUM(C78:C82)</f>
        <v>18.459999999999997</v>
      </c>
      <c r="D83" s="28">
        <f>SUM(D78:D82)</f>
        <v>15.28</v>
      </c>
      <c r="E83" s="28">
        <f>SUM(E78:E82)</f>
        <v>95.059999999999988</v>
      </c>
      <c r="F83" s="28">
        <f>SUM(F78:F82)</f>
        <v>590.5</v>
      </c>
      <c r="G83" s="28"/>
      <c r="H83" s="17"/>
    </row>
    <row r="84" spans="1:251" s="4" customFormat="1" x14ac:dyDescent="0.2">
      <c r="A84" s="72" t="s">
        <v>26</v>
      </c>
      <c r="B84" s="72"/>
      <c r="C84" s="72"/>
      <c r="D84" s="72"/>
      <c r="E84" s="72"/>
      <c r="F84" s="72"/>
      <c r="G84" s="72"/>
      <c r="H84" s="72"/>
    </row>
    <row r="85" spans="1:251" s="4" customFormat="1" ht="12.75" customHeight="1" x14ac:dyDescent="0.2">
      <c r="A85" s="17" t="s">
        <v>114</v>
      </c>
      <c r="B85" s="14">
        <v>200</v>
      </c>
      <c r="C85" s="54">
        <v>1.62</v>
      </c>
      <c r="D85" s="54">
        <v>2.19</v>
      </c>
      <c r="E85" s="54">
        <v>12.81</v>
      </c>
      <c r="F85" s="54">
        <v>77.13</v>
      </c>
      <c r="G85" s="24" t="s">
        <v>115</v>
      </c>
      <c r="H85" s="13" t="s">
        <v>116</v>
      </c>
    </row>
    <row r="86" spans="1:251" s="4" customFormat="1" ht="12" customHeight="1" x14ac:dyDescent="0.2">
      <c r="A86" s="17" t="s">
        <v>117</v>
      </c>
      <c r="B86" s="53">
        <v>150</v>
      </c>
      <c r="C86" s="75">
        <v>9.8000000000000007</v>
      </c>
      <c r="D86" s="75">
        <v>6</v>
      </c>
      <c r="E86" s="75">
        <v>9.4</v>
      </c>
      <c r="F86" s="75">
        <v>130.82</v>
      </c>
      <c r="G86" s="20" t="s">
        <v>118</v>
      </c>
      <c r="H86" s="17" t="s">
        <v>119</v>
      </c>
    </row>
    <row r="87" spans="1:251" s="4" customFormat="1" x14ac:dyDescent="0.2">
      <c r="A87" s="17" t="s">
        <v>120</v>
      </c>
      <c r="B87" s="14">
        <v>150</v>
      </c>
      <c r="C87" s="26">
        <v>3.44</v>
      </c>
      <c r="D87" s="26">
        <v>13.15</v>
      </c>
      <c r="E87" s="26">
        <v>27.92</v>
      </c>
      <c r="F87" s="26">
        <v>243.75</v>
      </c>
      <c r="G87" s="14" t="s">
        <v>121</v>
      </c>
      <c r="H87" s="13" t="s">
        <v>122</v>
      </c>
    </row>
    <row r="88" spans="1:251" s="4" customFormat="1" x14ac:dyDescent="0.2">
      <c r="A88" s="17" t="s">
        <v>42</v>
      </c>
      <c r="B88" s="14">
        <v>200</v>
      </c>
      <c r="C88" s="24">
        <v>0.15</v>
      </c>
      <c r="D88" s="24">
        <v>0.06</v>
      </c>
      <c r="E88" s="24">
        <v>20.65</v>
      </c>
      <c r="F88" s="24">
        <v>82.9</v>
      </c>
      <c r="G88" s="24" t="s">
        <v>43</v>
      </c>
      <c r="H88" s="13" t="s">
        <v>44</v>
      </c>
    </row>
    <row r="89" spans="1:251" s="4" customFormat="1" x14ac:dyDescent="0.2">
      <c r="A89" s="69" t="s">
        <v>45</v>
      </c>
      <c r="B89" s="24">
        <v>50</v>
      </c>
      <c r="C89" s="94">
        <v>3.3</v>
      </c>
      <c r="D89" s="94">
        <v>0.5</v>
      </c>
      <c r="E89" s="94">
        <v>21.5</v>
      </c>
      <c r="F89" s="94">
        <v>106.3</v>
      </c>
      <c r="G89" s="24" t="s">
        <v>123</v>
      </c>
      <c r="H89" s="17" t="s">
        <v>47</v>
      </c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</row>
    <row r="90" spans="1:251" s="4" customFormat="1" x14ac:dyDescent="0.2">
      <c r="A90" s="69" t="s">
        <v>48</v>
      </c>
      <c r="B90" s="14">
        <v>50</v>
      </c>
      <c r="C90" s="94">
        <v>4</v>
      </c>
      <c r="D90" s="94">
        <v>0.5</v>
      </c>
      <c r="E90" s="94">
        <v>25.5</v>
      </c>
      <c r="F90" s="94">
        <v>125</v>
      </c>
      <c r="G90" s="14" t="s">
        <v>123</v>
      </c>
      <c r="H90" s="13" t="s">
        <v>49</v>
      </c>
    </row>
    <row r="91" spans="1:251" s="4" customFormat="1" x14ac:dyDescent="0.2">
      <c r="A91" s="27" t="s">
        <v>25</v>
      </c>
      <c r="B91" s="28">
        <f>SUM(B85:B90)</f>
        <v>800</v>
      </c>
      <c r="C91" s="58">
        <f>SUM(C85:C90)</f>
        <v>22.310000000000002</v>
      </c>
      <c r="D91" s="58">
        <f>SUM(D85:D90)</f>
        <v>22.4</v>
      </c>
      <c r="E91" s="58">
        <f>SUM(E85:E90)</f>
        <v>117.78</v>
      </c>
      <c r="F91" s="58">
        <f>SUM(F85:F90)</f>
        <v>765.9</v>
      </c>
      <c r="G91" s="28"/>
      <c r="H91" s="17"/>
    </row>
    <row r="92" spans="1:251" s="4" customFormat="1" x14ac:dyDescent="0.2">
      <c r="A92" s="72" t="s">
        <v>124</v>
      </c>
      <c r="B92" s="72"/>
      <c r="C92" s="72"/>
      <c r="D92" s="72"/>
      <c r="E92" s="72"/>
      <c r="F92" s="72"/>
      <c r="G92" s="72"/>
      <c r="H92" s="72"/>
    </row>
    <row r="93" spans="1:251" s="4" customFormat="1" x14ac:dyDescent="0.2">
      <c r="A93" s="12" t="s">
        <v>2</v>
      </c>
      <c r="B93" s="72" t="s">
        <v>3</v>
      </c>
      <c r="C93" s="72"/>
      <c r="D93" s="72"/>
      <c r="E93" s="72"/>
      <c r="F93" s="72"/>
      <c r="G93" s="12" t="s">
        <v>4</v>
      </c>
      <c r="H93" s="12" t="s">
        <v>5</v>
      </c>
    </row>
    <row r="94" spans="1:251" s="4" customFormat="1" ht="11.45" customHeight="1" x14ac:dyDescent="0.2">
      <c r="A94" s="12"/>
      <c r="B94" s="28" t="s">
        <v>6</v>
      </c>
      <c r="C94" s="28" t="s">
        <v>7</v>
      </c>
      <c r="D94" s="28" t="s">
        <v>8</v>
      </c>
      <c r="E94" s="28" t="s">
        <v>9</v>
      </c>
      <c r="F94" s="28" t="s">
        <v>10</v>
      </c>
      <c r="G94" s="12"/>
      <c r="H94" s="12"/>
    </row>
    <row r="95" spans="1:251" s="4" customFormat="1" x14ac:dyDescent="0.2">
      <c r="A95" s="12" t="s">
        <v>11</v>
      </c>
      <c r="B95" s="12"/>
      <c r="C95" s="12"/>
      <c r="D95" s="12"/>
      <c r="E95" s="12"/>
      <c r="F95" s="12"/>
      <c r="G95" s="12"/>
      <c r="H95" s="12"/>
    </row>
    <row r="96" spans="1:251" s="4" customFormat="1" x14ac:dyDescent="0.2">
      <c r="A96" s="13" t="s">
        <v>30</v>
      </c>
      <c r="B96" s="14">
        <v>90</v>
      </c>
      <c r="C96" s="94">
        <v>10.6</v>
      </c>
      <c r="D96" s="94">
        <v>12.6</v>
      </c>
      <c r="E96" s="94">
        <v>9.06</v>
      </c>
      <c r="F96" s="94">
        <v>207.09</v>
      </c>
      <c r="G96" s="14" t="s">
        <v>31</v>
      </c>
      <c r="H96" s="17" t="s">
        <v>32</v>
      </c>
    </row>
    <row r="97" spans="1:251" s="4" customFormat="1" x14ac:dyDescent="0.2">
      <c r="A97" s="17" t="s">
        <v>125</v>
      </c>
      <c r="B97" s="14">
        <v>150</v>
      </c>
      <c r="C97" s="94">
        <v>2.6</v>
      </c>
      <c r="D97" s="94">
        <v>11.8</v>
      </c>
      <c r="E97" s="94">
        <v>12.81</v>
      </c>
      <c r="F97" s="94">
        <v>163.5</v>
      </c>
      <c r="G97" s="14" t="s">
        <v>126</v>
      </c>
      <c r="H97" s="100" t="s">
        <v>127</v>
      </c>
    </row>
    <row r="98" spans="1:251" s="4" customFormat="1" x14ac:dyDescent="0.2">
      <c r="A98" s="69" t="s">
        <v>48</v>
      </c>
      <c r="B98" s="14">
        <v>60</v>
      </c>
      <c r="C98" s="94">
        <f>4/50*60</f>
        <v>4.8</v>
      </c>
      <c r="D98" s="94">
        <f>0.5/50*60</f>
        <v>0.6</v>
      </c>
      <c r="E98" s="94">
        <f>25.5/50*60</f>
        <v>30.6</v>
      </c>
      <c r="F98" s="94">
        <f>125/50*60</f>
        <v>150</v>
      </c>
      <c r="G98" s="14" t="s">
        <v>123</v>
      </c>
      <c r="H98" s="13" t="s">
        <v>49</v>
      </c>
    </row>
    <row r="99" spans="1:251" s="4" customFormat="1" x14ac:dyDescent="0.2">
      <c r="A99" s="102" t="s">
        <v>57</v>
      </c>
      <c r="B99" s="24">
        <v>222</v>
      </c>
      <c r="C99" s="14">
        <v>0.13</v>
      </c>
      <c r="D99" s="14">
        <v>0.02</v>
      </c>
      <c r="E99" s="14">
        <v>15.2</v>
      </c>
      <c r="F99" s="14">
        <v>62</v>
      </c>
      <c r="G99" s="14" t="s">
        <v>58</v>
      </c>
      <c r="H99" s="69" t="s">
        <v>59</v>
      </c>
    </row>
    <row r="100" spans="1:251" s="4" customFormat="1" x14ac:dyDescent="0.2">
      <c r="A100" s="27" t="s">
        <v>25</v>
      </c>
      <c r="B100" s="28">
        <f>SUM(B96:B99)</f>
        <v>522</v>
      </c>
      <c r="C100" s="58">
        <f>SUM(C96:C99)</f>
        <v>18.13</v>
      </c>
      <c r="D100" s="58">
        <f>SUM(D96:D99)</f>
        <v>25.02</v>
      </c>
      <c r="E100" s="58">
        <f>SUM(E96:E99)</f>
        <v>67.67</v>
      </c>
      <c r="F100" s="58">
        <f>SUM(F96:F99)</f>
        <v>582.59</v>
      </c>
      <c r="G100" s="28"/>
      <c r="H100" s="17"/>
    </row>
    <row r="101" spans="1:251" s="4" customFormat="1" x14ac:dyDescent="0.2">
      <c r="A101" s="72" t="s">
        <v>26</v>
      </c>
      <c r="B101" s="72"/>
      <c r="C101" s="72"/>
      <c r="D101" s="72"/>
      <c r="E101" s="72"/>
      <c r="F101" s="72"/>
      <c r="G101" s="72"/>
      <c r="H101" s="72"/>
    </row>
    <row r="102" spans="1:251" s="4" customFormat="1" ht="12.75" customHeight="1" x14ac:dyDescent="0.2">
      <c r="A102" s="17" t="s">
        <v>128</v>
      </c>
      <c r="B102" s="94">
        <v>260</v>
      </c>
      <c r="C102" s="94">
        <v>1.51</v>
      </c>
      <c r="D102" s="94">
        <v>6.39</v>
      </c>
      <c r="E102" s="94">
        <v>7.99</v>
      </c>
      <c r="F102" s="94">
        <v>94.43</v>
      </c>
      <c r="G102" s="24" t="s">
        <v>129</v>
      </c>
      <c r="H102" s="102" t="s">
        <v>130</v>
      </c>
    </row>
    <row r="103" spans="1:251" s="101" customFormat="1" ht="13.5" customHeight="1" x14ac:dyDescent="0.2">
      <c r="A103" s="17" t="s">
        <v>131</v>
      </c>
      <c r="B103" s="14">
        <v>90</v>
      </c>
      <c r="C103" s="24">
        <v>14.68</v>
      </c>
      <c r="D103" s="24">
        <v>9.98</v>
      </c>
      <c r="E103" s="24">
        <v>11.03</v>
      </c>
      <c r="F103" s="24">
        <v>180.7</v>
      </c>
      <c r="G103" s="14" t="s">
        <v>132</v>
      </c>
      <c r="H103" s="13" t="s">
        <v>133</v>
      </c>
    </row>
    <row r="104" spans="1:251" s="101" customFormat="1" ht="23.25" customHeight="1" x14ac:dyDescent="0.2">
      <c r="A104" s="17" t="s">
        <v>85</v>
      </c>
      <c r="B104" s="14">
        <v>150</v>
      </c>
      <c r="C104" s="24">
        <v>3.65</v>
      </c>
      <c r="D104" s="24">
        <v>5.37</v>
      </c>
      <c r="E104" s="24">
        <v>36.68</v>
      </c>
      <c r="F104" s="24">
        <v>209.7</v>
      </c>
      <c r="G104" s="14" t="s">
        <v>86</v>
      </c>
      <c r="H104" s="17" t="s">
        <v>87</v>
      </c>
    </row>
    <row r="105" spans="1:251" s="4" customFormat="1" x14ac:dyDescent="0.2">
      <c r="A105" s="17" t="s">
        <v>134</v>
      </c>
      <c r="B105" s="14">
        <v>200</v>
      </c>
      <c r="C105" s="14">
        <v>0</v>
      </c>
      <c r="D105" s="14">
        <v>0</v>
      </c>
      <c r="E105" s="14">
        <v>19.97</v>
      </c>
      <c r="F105" s="14">
        <v>76</v>
      </c>
      <c r="G105" s="14" t="s">
        <v>135</v>
      </c>
      <c r="H105" s="13" t="s">
        <v>90</v>
      </c>
    </row>
    <row r="106" spans="1:251" s="4" customFormat="1" x14ac:dyDescent="0.2">
      <c r="A106" s="69" t="s">
        <v>45</v>
      </c>
      <c r="B106" s="24">
        <v>40</v>
      </c>
      <c r="C106" s="24">
        <v>2.6</v>
      </c>
      <c r="D106" s="24">
        <v>0.4</v>
      </c>
      <c r="E106" s="24">
        <v>17.2</v>
      </c>
      <c r="F106" s="24">
        <v>85</v>
      </c>
      <c r="G106" s="24" t="s">
        <v>46</v>
      </c>
      <c r="H106" s="17" t="s">
        <v>47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  <c r="IQ106" s="68"/>
    </row>
    <row r="107" spans="1:251" s="4" customFormat="1" x14ac:dyDescent="0.2">
      <c r="A107" s="69" t="s">
        <v>48</v>
      </c>
      <c r="B107" s="14">
        <v>40</v>
      </c>
      <c r="C107" s="24">
        <v>3.2</v>
      </c>
      <c r="D107" s="24">
        <v>0.4</v>
      </c>
      <c r="E107" s="24">
        <v>20.399999999999999</v>
      </c>
      <c r="F107" s="24">
        <v>100</v>
      </c>
      <c r="G107" s="14" t="s">
        <v>46</v>
      </c>
      <c r="H107" s="13" t="s">
        <v>49</v>
      </c>
    </row>
    <row r="108" spans="1:251" s="4" customFormat="1" x14ac:dyDescent="0.2">
      <c r="A108" s="27" t="s">
        <v>25</v>
      </c>
      <c r="B108" s="28">
        <f>SUM(B102:B107)</f>
        <v>780</v>
      </c>
      <c r="C108" s="58">
        <f>SUM(C102:C107)</f>
        <v>25.64</v>
      </c>
      <c r="D108" s="58">
        <f>SUM(D102:D107)</f>
        <v>22.54</v>
      </c>
      <c r="E108" s="58">
        <f>SUM(E102:E107)</f>
        <v>113.27000000000001</v>
      </c>
      <c r="F108" s="58">
        <f>SUM(F102:F107)</f>
        <v>745.82999999999993</v>
      </c>
      <c r="G108" s="28"/>
      <c r="H108" s="17"/>
    </row>
    <row r="109" spans="1:251" s="4" customFormat="1" x14ac:dyDescent="0.2">
      <c r="A109" s="72" t="s">
        <v>136</v>
      </c>
      <c r="B109" s="72"/>
      <c r="C109" s="72"/>
      <c r="D109" s="72"/>
      <c r="E109" s="72"/>
      <c r="F109" s="72"/>
      <c r="G109" s="72"/>
      <c r="H109" s="72"/>
    </row>
    <row r="110" spans="1:251" s="4" customFormat="1" x14ac:dyDescent="0.2">
      <c r="A110" s="72" t="s">
        <v>1</v>
      </c>
      <c r="B110" s="72"/>
      <c r="C110" s="72"/>
      <c r="D110" s="72"/>
      <c r="E110" s="72"/>
      <c r="F110" s="72"/>
      <c r="G110" s="72"/>
      <c r="H110" s="72"/>
    </row>
    <row r="111" spans="1:251" s="4" customFormat="1" x14ac:dyDescent="0.2">
      <c r="A111" s="12" t="s">
        <v>2</v>
      </c>
      <c r="B111" s="72" t="s">
        <v>3</v>
      </c>
      <c r="C111" s="72"/>
      <c r="D111" s="72"/>
      <c r="E111" s="72"/>
      <c r="F111" s="72"/>
      <c r="G111" s="12" t="s">
        <v>4</v>
      </c>
      <c r="H111" s="12" t="s">
        <v>5</v>
      </c>
    </row>
    <row r="112" spans="1:251" s="4" customFormat="1" ht="11.45" customHeight="1" x14ac:dyDescent="0.2">
      <c r="A112" s="12"/>
      <c r="B112" s="28" t="s">
        <v>6</v>
      </c>
      <c r="C112" s="28" t="s">
        <v>7</v>
      </c>
      <c r="D112" s="28" t="s">
        <v>8</v>
      </c>
      <c r="E112" s="28" t="s">
        <v>9</v>
      </c>
      <c r="F112" s="28" t="s">
        <v>10</v>
      </c>
      <c r="G112" s="12"/>
      <c r="H112" s="12"/>
    </row>
    <row r="113" spans="1:251" s="4" customFormat="1" x14ac:dyDescent="0.2">
      <c r="A113" s="12" t="s">
        <v>11</v>
      </c>
      <c r="B113" s="12"/>
      <c r="C113" s="12"/>
      <c r="D113" s="12"/>
      <c r="E113" s="12"/>
      <c r="F113" s="12"/>
      <c r="G113" s="12"/>
      <c r="H113" s="12"/>
    </row>
    <row r="114" spans="1:251" s="4" customFormat="1" x14ac:dyDescent="0.2">
      <c r="A114" s="69" t="s">
        <v>137</v>
      </c>
      <c r="B114" s="24">
        <v>205</v>
      </c>
      <c r="C114" s="94">
        <v>5.96</v>
      </c>
      <c r="D114" s="94">
        <v>7.25</v>
      </c>
      <c r="E114" s="94">
        <v>42.89</v>
      </c>
      <c r="F114" s="94">
        <v>261</v>
      </c>
      <c r="G114" s="24" t="s">
        <v>138</v>
      </c>
      <c r="H114" s="69" t="s">
        <v>139</v>
      </c>
    </row>
    <row r="115" spans="1:251" s="4" customFormat="1" ht="11.45" customHeight="1" x14ac:dyDescent="0.2">
      <c r="A115" s="17" t="s">
        <v>15</v>
      </c>
      <c r="B115" s="14">
        <v>30</v>
      </c>
      <c r="C115" s="94">
        <v>6.96</v>
      </c>
      <c r="D115" s="94">
        <v>8.85</v>
      </c>
      <c r="E115" s="94">
        <v>0</v>
      </c>
      <c r="F115" s="94">
        <v>108</v>
      </c>
      <c r="G115" s="24" t="s">
        <v>16</v>
      </c>
      <c r="H115" s="17" t="s">
        <v>17</v>
      </c>
    </row>
    <row r="116" spans="1:251" s="4" customFormat="1" x14ac:dyDescent="0.2">
      <c r="A116" s="69" t="s">
        <v>48</v>
      </c>
      <c r="B116" s="14">
        <v>50</v>
      </c>
      <c r="C116" s="24">
        <f>3.2/40*50</f>
        <v>4</v>
      </c>
      <c r="D116" s="24">
        <f>0.4/40*50</f>
        <v>0.5</v>
      </c>
      <c r="E116" s="24">
        <f>20.4/40*50</f>
        <v>25.5</v>
      </c>
      <c r="F116" s="24">
        <f>100/40*50</f>
        <v>125</v>
      </c>
      <c r="G116" s="16" t="s">
        <v>123</v>
      </c>
      <c r="H116" s="13" t="s">
        <v>49</v>
      </c>
    </row>
    <row r="117" spans="1:251" s="4" customFormat="1" x14ac:dyDescent="0.2">
      <c r="A117" s="13" t="s">
        <v>21</v>
      </c>
      <c r="B117" s="14">
        <v>215</v>
      </c>
      <c r="C117" s="14">
        <v>7.0000000000000007E-2</v>
      </c>
      <c r="D117" s="14">
        <v>0.02</v>
      </c>
      <c r="E117" s="14">
        <v>15</v>
      </c>
      <c r="F117" s="14">
        <v>60</v>
      </c>
      <c r="G117" s="14" t="s">
        <v>22</v>
      </c>
      <c r="H117" s="17" t="s">
        <v>23</v>
      </c>
    </row>
    <row r="118" spans="1:251" s="4" customFormat="1" x14ac:dyDescent="0.2">
      <c r="A118" s="27" t="s">
        <v>25</v>
      </c>
      <c r="B118" s="28">
        <f>SUM(B114:B117)</f>
        <v>500</v>
      </c>
      <c r="C118" s="28">
        <f>SUM(C114:C117)</f>
        <v>16.990000000000002</v>
      </c>
      <c r="D118" s="28">
        <f>SUM(D114:D117)</f>
        <v>16.62</v>
      </c>
      <c r="E118" s="28">
        <f>SUM(E114:E117)</f>
        <v>83.39</v>
      </c>
      <c r="F118" s="28">
        <f>SUM(F114:F117)</f>
        <v>554</v>
      </c>
      <c r="G118" s="28"/>
      <c r="H118" s="17"/>
    </row>
    <row r="119" spans="1:251" s="4" customFormat="1" x14ac:dyDescent="0.2">
      <c r="A119" s="72" t="s">
        <v>26</v>
      </c>
      <c r="B119" s="72"/>
      <c r="C119" s="72"/>
      <c r="D119" s="72"/>
      <c r="E119" s="72"/>
      <c r="F119" s="72"/>
      <c r="G119" s="72"/>
      <c r="H119" s="72"/>
    </row>
    <row r="120" spans="1:251" s="4" customFormat="1" ht="12" customHeight="1" x14ac:dyDescent="0.2">
      <c r="A120" s="17" t="s">
        <v>60</v>
      </c>
      <c r="B120" s="24">
        <v>200</v>
      </c>
      <c r="C120" s="24">
        <v>4.4000000000000004</v>
      </c>
      <c r="D120" s="24">
        <v>4.2</v>
      </c>
      <c r="E120" s="24">
        <v>13.2</v>
      </c>
      <c r="F120" s="24">
        <v>118.6</v>
      </c>
      <c r="G120" s="24" t="s">
        <v>61</v>
      </c>
      <c r="H120" s="95" t="s">
        <v>62</v>
      </c>
    </row>
    <row r="121" spans="1:251" s="4" customFormat="1" ht="11.25" customHeight="1" x14ac:dyDescent="0.2">
      <c r="A121" s="17" t="s">
        <v>140</v>
      </c>
      <c r="B121" s="14">
        <v>90</v>
      </c>
      <c r="C121" s="94">
        <v>11.32</v>
      </c>
      <c r="D121" s="94">
        <v>12.8</v>
      </c>
      <c r="E121" s="94">
        <v>12.2</v>
      </c>
      <c r="F121" s="94">
        <v>207.8</v>
      </c>
      <c r="G121" s="14" t="s">
        <v>141</v>
      </c>
      <c r="H121" s="100" t="s">
        <v>142</v>
      </c>
    </row>
    <row r="122" spans="1:251" s="4" customFormat="1" x14ac:dyDescent="0.2">
      <c r="A122" s="13" t="s">
        <v>36</v>
      </c>
      <c r="B122" s="14">
        <v>150</v>
      </c>
      <c r="C122" s="114">
        <v>3.06</v>
      </c>
      <c r="D122" s="114">
        <v>4.8</v>
      </c>
      <c r="E122" s="114">
        <v>20.440000000000001</v>
      </c>
      <c r="F122" s="114">
        <v>137.25</v>
      </c>
      <c r="G122" s="14" t="s">
        <v>37</v>
      </c>
      <c r="H122" s="13" t="s">
        <v>38</v>
      </c>
    </row>
    <row r="123" spans="1:251" s="4" customFormat="1" x14ac:dyDescent="0.2">
      <c r="A123" s="17" t="s">
        <v>69</v>
      </c>
      <c r="B123" s="14">
        <v>200</v>
      </c>
      <c r="C123" s="24">
        <v>0.76</v>
      </c>
      <c r="D123" s="24">
        <v>0.04</v>
      </c>
      <c r="E123" s="24">
        <v>20.22</v>
      </c>
      <c r="F123" s="24">
        <v>85.51</v>
      </c>
      <c r="G123" s="24" t="s">
        <v>70</v>
      </c>
      <c r="H123" s="13" t="s">
        <v>71</v>
      </c>
    </row>
    <row r="124" spans="1:251" s="4" customFormat="1" x14ac:dyDescent="0.2">
      <c r="A124" s="69" t="s">
        <v>45</v>
      </c>
      <c r="B124" s="24">
        <v>40</v>
      </c>
      <c r="C124" s="24">
        <v>2.6</v>
      </c>
      <c r="D124" s="24">
        <v>0.4</v>
      </c>
      <c r="E124" s="24">
        <v>17.2</v>
      </c>
      <c r="F124" s="24">
        <v>85</v>
      </c>
      <c r="G124" s="24" t="s">
        <v>46</v>
      </c>
      <c r="H124" s="17" t="s">
        <v>47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68"/>
      <c r="IH124" s="68"/>
      <c r="II124" s="68"/>
      <c r="IJ124" s="68"/>
      <c r="IK124" s="68"/>
      <c r="IL124" s="68"/>
      <c r="IM124" s="68"/>
      <c r="IN124" s="68"/>
      <c r="IO124" s="68"/>
      <c r="IP124" s="68"/>
      <c r="IQ124" s="68"/>
    </row>
    <row r="125" spans="1:251" s="4" customFormat="1" x14ac:dyDescent="0.2">
      <c r="A125" s="69" t="s">
        <v>48</v>
      </c>
      <c r="B125" s="14">
        <v>40</v>
      </c>
      <c r="C125" s="24">
        <v>3.2</v>
      </c>
      <c r="D125" s="24">
        <v>0.4</v>
      </c>
      <c r="E125" s="24">
        <v>20.399999999999999</v>
      </c>
      <c r="F125" s="24">
        <v>100</v>
      </c>
      <c r="G125" s="14" t="s">
        <v>46</v>
      </c>
      <c r="H125" s="13" t="s">
        <v>49</v>
      </c>
    </row>
    <row r="126" spans="1:251" s="4" customFormat="1" x14ac:dyDescent="0.2">
      <c r="A126" s="27" t="s">
        <v>25</v>
      </c>
      <c r="B126" s="28">
        <f>SUM(B120:B125)</f>
        <v>720</v>
      </c>
      <c r="C126" s="58">
        <f>SUM(C120:C125)</f>
        <v>25.340000000000003</v>
      </c>
      <c r="D126" s="58">
        <f>SUM(D120:D125)</f>
        <v>22.639999999999997</v>
      </c>
      <c r="E126" s="58">
        <f>SUM(E120:E125)</f>
        <v>103.66</v>
      </c>
      <c r="F126" s="58">
        <f>SUM(F120:F125)</f>
        <v>734.16</v>
      </c>
      <c r="G126" s="28"/>
      <c r="H126" s="17"/>
    </row>
    <row r="127" spans="1:251" s="4" customFormat="1" x14ac:dyDescent="0.2">
      <c r="A127" s="72" t="s">
        <v>50</v>
      </c>
      <c r="B127" s="72"/>
      <c r="C127" s="72"/>
      <c r="D127" s="72"/>
      <c r="E127" s="72"/>
      <c r="F127" s="72"/>
      <c r="G127" s="72"/>
      <c r="H127" s="72"/>
    </row>
    <row r="128" spans="1:251" s="4" customFormat="1" x14ac:dyDescent="0.2">
      <c r="A128" s="12" t="s">
        <v>2</v>
      </c>
      <c r="B128" s="72" t="s">
        <v>3</v>
      </c>
      <c r="C128" s="72"/>
      <c r="D128" s="72"/>
      <c r="E128" s="72"/>
      <c r="F128" s="72"/>
      <c r="G128" s="12" t="s">
        <v>4</v>
      </c>
      <c r="H128" s="12" t="s">
        <v>5</v>
      </c>
    </row>
    <row r="129" spans="1:251" s="4" customFormat="1" ht="11.45" customHeight="1" x14ac:dyDescent="0.2">
      <c r="A129" s="12"/>
      <c r="B129" s="28" t="s">
        <v>6</v>
      </c>
      <c r="C129" s="28" t="s">
        <v>7</v>
      </c>
      <c r="D129" s="28" t="s">
        <v>8</v>
      </c>
      <c r="E129" s="28" t="s">
        <v>9</v>
      </c>
      <c r="F129" s="28" t="s">
        <v>10</v>
      </c>
      <c r="G129" s="12"/>
      <c r="H129" s="12"/>
    </row>
    <row r="130" spans="1:251" s="4" customFormat="1" x14ac:dyDescent="0.2">
      <c r="A130" s="12" t="s">
        <v>11</v>
      </c>
      <c r="B130" s="12"/>
      <c r="C130" s="8"/>
      <c r="D130" s="8"/>
      <c r="E130" s="8"/>
      <c r="F130" s="8"/>
      <c r="G130" s="12"/>
      <c r="H130" s="12"/>
    </row>
    <row r="131" spans="1:251" s="4" customFormat="1" x14ac:dyDescent="0.2">
      <c r="A131" s="17" t="s">
        <v>143</v>
      </c>
      <c r="B131" s="53">
        <v>90</v>
      </c>
      <c r="C131" s="75">
        <v>20.8</v>
      </c>
      <c r="D131" s="75">
        <v>12.1</v>
      </c>
      <c r="E131" s="75">
        <v>5.01</v>
      </c>
      <c r="F131" s="75">
        <v>223.2</v>
      </c>
      <c r="G131" s="20" t="s">
        <v>144</v>
      </c>
      <c r="H131" s="95" t="s">
        <v>145</v>
      </c>
    </row>
    <row r="132" spans="1:251" s="4" customFormat="1" x14ac:dyDescent="0.2">
      <c r="A132" s="17" t="s">
        <v>66</v>
      </c>
      <c r="B132" s="14">
        <v>150</v>
      </c>
      <c r="C132" s="19">
        <v>5.52</v>
      </c>
      <c r="D132" s="19">
        <v>4.51</v>
      </c>
      <c r="E132" s="19">
        <v>26.45</v>
      </c>
      <c r="F132" s="19">
        <v>168.45</v>
      </c>
      <c r="G132" s="14" t="s">
        <v>67</v>
      </c>
      <c r="H132" s="17" t="s">
        <v>68</v>
      </c>
    </row>
    <row r="133" spans="1:251" s="4" customFormat="1" x14ac:dyDescent="0.2">
      <c r="A133" s="69" t="s">
        <v>48</v>
      </c>
      <c r="B133" s="14">
        <v>40</v>
      </c>
      <c r="C133" s="24">
        <v>3.2</v>
      </c>
      <c r="D133" s="24">
        <v>0.4</v>
      </c>
      <c r="E133" s="24">
        <v>20.399999999999999</v>
      </c>
      <c r="F133" s="24">
        <v>100</v>
      </c>
      <c r="G133" s="14" t="s">
        <v>46</v>
      </c>
      <c r="H133" s="13" t="s">
        <v>49</v>
      </c>
    </row>
    <row r="134" spans="1:251" s="4" customFormat="1" x14ac:dyDescent="0.2">
      <c r="A134" s="102" t="s">
        <v>57</v>
      </c>
      <c r="B134" s="24">
        <v>222</v>
      </c>
      <c r="C134" s="14">
        <v>0.13</v>
      </c>
      <c r="D134" s="14">
        <v>0.02</v>
      </c>
      <c r="E134" s="14">
        <v>15.2</v>
      </c>
      <c r="F134" s="14">
        <v>62</v>
      </c>
      <c r="G134" s="14" t="s">
        <v>58</v>
      </c>
      <c r="H134" s="69" t="s">
        <v>59</v>
      </c>
    </row>
    <row r="135" spans="1:251" s="4" customFormat="1" x14ac:dyDescent="0.2">
      <c r="A135" s="27" t="s">
        <v>25</v>
      </c>
      <c r="B135" s="28">
        <f>SUM(B131:B134)</f>
        <v>502</v>
      </c>
      <c r="C135" s="58">
        <f>SUM(C131:C134)</f>
        <v>29.65</v>
      </c>
      <c r="D135" s="58">
        <f>SUM(D131:D134)</f>
        <v>17.029999999999998</v>
      </c>
      <c r="E135" s="58">
        <f>SUM(E131:E134)</f>
        <v>67.06</v>
      </c>
      <c r="F135" s="58">
        <f>SUM(F131:F134)</f>
        <v>553.65</v>
      </c>
      <c r="G135" s="28"/>
      <c r="H135" s="17"/>
    </row>
    <row r="136" spans="1:251" s="4" customFormat="1" x14ac:dyDescent="0.2">
      <c r="A136" s="72" t="s">
        <v>26</v>
      </c>
      <c r="B136" s="72"/>
      <c r="C136" s="72"/>
      <c r="D136" s="72"/>
      <c r="E136" s="72"/>
      <c r="F136" s="72"/>
      <c r="G136" s="72"/>
      <c r="H136" s="72"/>
    </row>
    <row r="137" spans="1:251" s="4" customFormat="1" ht="11.25" customHeight="1" x14ac:dyDescent="0.2">
      <c r="A137" s="17" t="s">
        <v>79</v>
      </c>
      <c r="B137" s="24">
        <v>200</v>
      </c>
      <c r="C137" s="24">
        <v>1.38</v>
      </c>
      <c r="D137" s="24">
        <v>5.2</v>
      </c>
      <c r="E137" s="24">
        <v>8.92</v>
      </c>
      <c r="F137" s="24">
        <v>88.2</v>
      </c>
      <c r="G137" s="24" t="s">
        <v>80</v>
      </c>
      <c r="H137" s="102" t="s">
        <v>81</v>
      </c>
    </row>
    <row r="138" spans="1:251" s="4" customFormat="1" x14ac:dyDescent="0.2">
      <c r="A138" s="77" t="s">
        <v>101</v>
      </c>
      <c r="B138" s="53">
        <v>90</v>
      </c>
      <c r="C138" s="66">
        <f>14.1*0.9</f>
        <v>12.69</v>
      </c>
      <c r="D138" s="66">
        <f>15.3*0.9</f>
        <v>13.770000000000001</v>
      </c>
      <c r="E138" s="66">
        <f>3.2*0.9</f>
        <v>2.8800000000000003</v>
      </c>
      <c r="F138" s="66">
        <f>205.9*0.9</f>
        <v>185.31</v>
      </c>
      <c r="G138" s="63" t="s">
        <v>102</v>
      </c>
      <c r="H138" s="13" t="s">
        <v>103</v>
      </c>
    </row>
    <row r="139" spans="1:251" s="4" customFormat="1" ht="12" customHeight="1" x14ac:dyDescent="0.2">
      <c r="A139" s="69" t="s">
        <v>104</v>
      </c>
      <c r="B139" s="24">
        <v>150</v>
      </c>
      <c r="C139" s="24">
        <v>8.6</v>
      </c>
      <c r="D139" s="24">
        <v>6.09</v>
      </c>
      <c r="E139" s="24">
        <v>38.64</v>
      </c>
      <c r="F139" s="24">
        <v>243.75</v>
      </c>
      <c r="G139" s="14" t="s">
        <v>105</v>
      </c>
      <c r="H139" s="13" t="s">
        <v>106</v>
      </c>
    </row>
    <row r="140" spans="1:251" s="4" customFormat="1" x14ac:dyDescent="0.2">
      <c r="A140" s="17" t="s">
        <v>88</v>
      </c>
      <c r="B140" s="14">
        <v>200</v>
      </c>
      <c r="C140" s="14">
        <v>0</v>
      </c>
      <c r="D140" s="14">
        <v>0</v>
      </c>
      <c r="E140" s="14">
        <v>19.97</v>
      </c>
      <c r="F140" s="14">
        <v>76</v>
      </c>
      <c r="G140" s="14" t="s">
        <v>89</v>
      </c>
      <c r="H140" s="13" t="s">
        <v>90</v>
      </c>
    </row>
    <row r="141" spans="1:251" s="4" customFormat="1" x14ac:dyDescent="0.2">
      <c r="A141" s="17" t="s">
        <v>54</v>
      </c>
      <c r="B141" s="14">
        <v>100</v>
      </c>
      <c r="C141" s="24">
        <v>0.4</v>
      </c>
      <c r="D141" s="24">
        <v>0.4</v>
      </c>
      <c r="E141" s="24">
        <f>19.6/2</f>
        <v>9.8000000000000007</v>
      </c>
      <c r="F141" s="24">
        <f>94/2</f>
        <v>47</v>
      </c>
      <c r="G141" s="14" t="s">
        <v>55</v>
      </c>
      <c r="H141" s="17" t="s">
        <v>56</v>
      </c>
    </row>
    <row r="142" spans="1:251" s="4" customFormat="1" x14ac:dyDescent="0.2">
      <c r="A142" s="69" t="s">
        <v>45</v>
      </c>
      <c r="B142" s="24">
        <v>40</v>
      </c>
      <c r="C142" s="24">
        <v>2.6</v>
      </c>
      <c r="D142" s="24">
        <v>0.4</v>
      </c>
      <c r="E142" s="24">
        <v>17.2</v>
      </c>
      <c r="F142" s="24">
        <v>85</v>
      </c>
      <c r="G142" s="24" t="s">
        <v>46</v>
      </c>
      <c r="H142" s="17" t="s">
        <v>47</v>
      </c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  <c r="IQ142" s="68"/>
    </row>
    <row r="143" spans="1:251" s="4" customFormat="1" x14ac:dyDescent="0.2">
      <c r="A143" s="69" t="s">
        <v>48</v>
      </c>
      <c r="B143" s="14">
        <v>40</v>
      </c>
      <c r="C143" s="24">
        <v>3.2</v>
      </c>
      <c r="D143" s="24">
        <v>0.4</v>
      </c>
      <c r="E143" s="24">
        <v>20.399999999999999</v>
      </c>
      <c r="F143" s="24">
        <v>100</v>
      </c>
      <c r="G143" s="14" t="s">
        <v>46</v>
      </c>
      <c r="H143" s="13" t="s">
        <v>49</v>
      </c>
    </row>
    <row r="144" spans="1:251" s="4" customFormat="1" x14ac:dyDescent="0.2">
      <c r="A144" s="27" t="s">
        <v>25</v>
      </c>
      <c r="B144" s="28">
        <f>SUM(B137:B143)</f>
        <v>820</v>
      </c>
      <c r="C144" s="58">
        <f>SUM(C137:C143)</f>
        <v>28.87</v>
      </c>
      <c r="D144" s="58">
        <f>SUM(D137:D143)</f>
        <v>26.259999999999998</v>
      </c>
      <c r="E144" s="58">
        <f>SUM(E137:E143)</f>
        <v>117.81</v>
      </c>
      <c r="F144" s="58">
        <f>SUM(F137:F143)</f>
        <v>825.26</v>
      </c>
      <c r="G144" s="28"/>
      <c r="H144" s="17"/>
    </row>
    <row r="145" spans="1:8" s="4" customFormat="1" x14ac:dyDescent="0.2">
      <c r="A145" s="72" t="s">
        <v>72</v>
      </c>
      <c r="B145" s="72"/>
      <c r="C145" s="72"/>
      <c r="D145" s="72"/>
      <c r="E145" s="72"/>
      <c r="F145" s="72"/>
      <c r="G145" s="72"/>
      <c r="H145" s="72"/>
    </row>
    <row r="146" spans="1:8" s="4" customFormat="1" x14ac:dyDescent="0.2">
      <c r="A146" s="12" t="s">
        <v>2</v>
      </c>
      <c r="B146" s="72" t="s">
        <v>3</v>
      </c>
      <c r="C146" s="72"/>
      <c r="D146" s="72"/>
      <c r="E146" s="72"/>
      <c r="F146" s="72"/>
      <c r="G146" s="12" t="s">
        <v>4</v>
      </c>
      <c r="H146" s="12" t="s">
        <v>5</v>
      </c>
    </row>
    <row r="147" spans="1:8" s="4" customFormat="1" ht="11.45" customHeight="1" x14ac:dyDescent="0.2">
      <c r="A147" s="12"/>
      <c r="B147" s="28" t="s">
        <v>6</v>
      </c>
      <c r="C147" s="28" t="s">
        <v>7</v>
      </c>
      <c r="D147" s="28" t="s">
        <v>8</v>
      </c>
      <c r="E147" s="28" t="s">
        <v>9</v>
      </c>
      <c r="F147" s="28" t="s">
        <v>10</v>
      </c>
      <c r="G147" s="12"/>
      <c r="H147" s="12"/>
    </row>
    <row r="148" spans="1:8" s="4" customFormat="1" x14ac:dyDescent="0.2">
      <c r="A148" s="12" t="s">
        <v>11</v>
      </c>
      <c r="B148" s="12"/>
      <c r="C148" s="12"/>
      <c r="D148" s="12"/>
      <c r="E148" s="12"/>
      <c r="F148" s="12"/>
      <c r="G148" s="12"/>
      <c r="H148" s="12"/>
    </row>
    <row r="149" spans="1:8" s="4" customFormat="1" ht="12" customHeight="1" x14ac:dyDescent="0.2">
      <c r="A149" s="17" t="s">
        <v>131</v>
      </c>
      <c r="B149" s="14">
        <v>90</v>
      </c>
      <c r="C149" s="24">
        <v>14.68</v>
      </c>
      <c r="D149" s="24">
        <v>9.98</v>
      </c>
      <c r="E149" s="24">
        <v>11.03</v>
      </c>
      <c r="F149" s="24">
        <v>180.7</v>
      </c>
      <c r="G149" s="14" t="s">
        <v>132</v>
      </c>
      <c r="H149" s="13" t="s">
        <v>133</v>
      </c>
    </row>
    <row r="150" spans="1:8" s="4" customFormat="1" ht="12" customHeight="1" x14ac:dyDescent="0.2">
      <c r="A150" s="17" t="s">
        <v>33</v>
      </c>
      <c r="B150" s="14">
        <v>5</v>
      </c>
      <c r="C150" s="94">
        <v>0.04</v>
      </c>
      <c r="D150" s="94">
        <v>3.6</v>
      </c>
      <c r="E150" s="94">
        <v>0.06</v>
      </c>
      <c r="F150" s="94">
        <v>33</v>
      </c>
      <c r="G150" s="24" t="s">
        <v>34</v>
      </c>
      <c r="H150" s="100" t="s">
        <v>35</v>
      </c>
    </row>
    <row r="151" spans="1:8" s="101" customFormat="1" ht="12" customHeight="1" x14ac:dyDescent="0.2">
      <c r="A151" s="13" t="s">
        <v>36</v>
      </c>
      <c r="B151" s="14">
        <v>100</v>
      </c>
      <c r="C151" s="14">
        <v>2.04</v>
      </c>
      <c r="D151" s="14">
        <v>3.2</v>
      </c>
      <c r="E151" s="14">
        <v>13.6</v>
      </c>
      <c r="F151" s="14">
        <v>91.5</v>
      </c>
      <c r="G151" s="14" t="s">
        <v>37</v>
      </c>
      <c r="H151" s="13" t="s">
        <v>38</v>
      </c>
    </row>
    <row r="152" spans="1:8" s="4" customFormat="1" ht="22.5" x14ac:dyDescent="0.2">
      <c r="A152" s="69" t="s">
        <v>76</v>
      </c>
      <c r="B152" s="24">
        <v>60</v>
      </c>
      <c r="C152" s="94">
        <v>0.66</v>
      </c>
      <c r="D152" s="94">
        <v>0.12</v>
      </c>
      <c r="E152" s="94">
        <v>2.2799999999999998</v>
      </c>
      <c r="F152" s="94">
        <v>13.2</v>
      </c>
      <c r="G152" s="24" t="s">
        <v>77</v>
      </c>
      <c r="H152" s="13" t="s">
        <v>78</v>
      </c>
    </row>
    <row r="153" spans="1:8" s="4" customFormat="1" x14ac:dyDescent="0.2">
      <c r="A153" s="69" t="s">
        <v>48</v>
      </c>
      <c r="B153" s="14">
        <v>50</v>
      </c>
      <c r="C153" s="94">
        <v>4</v>
      </c>
      <c r="D153" s="94">
        <v>0.5</v>
      </c>
      <c r="E153" s="94">
        <v>25.5</v>
      </c>
      <c r="F153" s="94">
        <v>125</v>
      </c>
      <c r="G153" s="14" t="s">
        <v>46</v>
      </c>
      <c r="H153" s="13" t="s">
        <v>49</v>
      </c>
    </row>
    <row r="154" spans="1:8" s="4" customFormat="1" x14ac:dyDescent="0.2">
      <c r="A154" s="13" t="s">
        <v>21</v>
      </c>
      <c r="B154" s="14">
        <v>215</v>
      </c>
      <c r="C154" s="14">
        <v>7.0000000000000007E-2</v>
      </c>
      <c r="D154" s="14">
        <v>0.02</v>
      </c>
      <c r="E154" s="14">
        <v>15</v>
      </c>
      <c r="F154" s="14">
        <v>60</v>
      </c>
      <c r="G154" s="14" t="s">
        <v>22</v>
      </c>
      <c r="H154" s="17" t="s">
        <v>23</v>
      </c>
    </row>
    <row r="155" spans="1:8" s="4" customFormat="1" x14ac:dyDescent="0.2">
      <c r="A155" s="27" t="s">
        <v>25</v>
      </c>
      <c r="B155" s="28">
        <f>SUM(B149:B154)</f>
        <v>520</v>
      </c>
      <c r="C155" s="58">
        <f>SUM(C149:C154)</f>
        <v>21.49</v>
      </c>
      <c r="D155" s="58">
        <f>SUM(D149:D154)</f>
        <v>17.420000000000002</v>
      </c>
      <c r="E155" s="58">
        <f>SUM(E149:E154)</f>
        <v>67.47</v>
      </c>
      <c r="F155" s="58">
        <f>SUM(F149:F154)</f>
        <v>503.4</v>
      </c>
      <c r="G155" s="28"/>
      <c r="H155" s="17"/>
    </row>
    <row r="156" spans="1:8" s="4" customFormat="1" x14ac:dyDescent="0.2">
      <c r="A156" s="72" t="s">
        <v>26</v>
      </c>
      <c r="B156" s="72"/>
      <c r="C156" s="72"/>
      <c r="D156" s="72"/>
      <c r="E156" s="72"/>
      <c r="F156" s="72"/>
      <c r="G156" s="72"/>
      <c r="H156" s="72"/>
    </row>
    <row r="157" spans="1:8" s="113" customFormat="1" x14ac:dyDescent="0.2">
      <c r="A157" s="110" t="s">
        <v>98</v>
      </c>
      <c r="B157" s="111">
        <v>200</v>
      </c>
      <c r="C157" s="112">
        <v>1.56</v>
      </c>
      <c r="D157" s="112">
        <v>5.2</v>
      </c>
      <c r="E157" s="112">
        <v>8.6</v>
      </c>
      <c r="F157" s="112">
        <v>87.89</v>
      </c>
      <c r="G157" s="20" t="s">
        <v>99</v>
      </c>
      <c r="H157" s="95" t="s">
        <v>100</v>
      </c>
    </row>
    <row r="158" spans="1:8" s="4" customFormat="1" x14ac:dyDescent="0.2">
      <c r="A158" s="69" t="s">
        <v>63</v>
      </c>
      <c r="B158" s="14">
        <v>90</v>
      </c>
      <c r="C158" s="24">
        <v>11.52</v>
      </c>
      <c r="D158" s="24">
        <v>13</v>
      </c>
      <c r="E158" s="24">
        <v>4.05</v>
      </c>
      <c r="F158" s="24">
        <v>189.6</v>
      </c>
      <c r="G158" s="14" t="s">
        <v>64</v>
      </c>
      <c r="H158" s="17" t="s">
        <v>65</v>
      </c>
    </row>
    <row r="159" spans="1:8" s="4" customFormat="1" ht="22.5" customHeight="1" x14ac:dyDescent="0.2">
      <c r="A159" s="17" t="s">
        <v>146</v>
      </c>
      <c r="B159" s="14">
        <v>150</v>
      </c>
      <c r="C159" s="24">
        <v>3.65</v>
      </c>
      <c r="D159" s="24">
        <v>5.37</v>
      </c>
      <c r="E159" s="24">
        <v>36.68</v>
      </c>
      <c r="F159" s="24">
        <v>209.7</v>
      </c>
      <c r="G159" s="14" t="s">
        <v>86</v>
      </c>
      <c r="H159" s="17" t="s">
        <v>87</v>
      </c>
    </row>
    <row r="160" spans="1:8" s="4" customFormat="1" ht="35.25" customHeight="1" x14ac:dyDescent="0.2">
      <c r="A160" s="69" t="s">
        <v>39</v>
      </c>
      <c r="B160" s="24">
        <v>60</v>
      </c>
      <c r="C160" s="94">
        <v>1.41</v>
      </c>
      <c r="D160" s="94">
        <v>0.09</v>
      </c>
      <c r="E160" s="94">
        <v>4.05</v>
      </c>
      <c r="F160" s="94">
        <v>22.5</v>
      </c>
      <c r="G160" s="24" t="s">
        <v>40</v>
      </c>
      <c r="H160" s="13" t="s">
        <v>41</v>
      </c>
    </row>
    <row r="161" spans="1:251" s="4" customFormat="1" x14ac:dyDescent="0.2">
      <c r="A161" s="17" t="s">
        <v>147</v>
      </c>
      <c r="B161" s="14">
        <v>200</v>
      </c>
      <c r="C161" s="94">
        <v>0.16</v>
      </c>
      <c r="D161" s="94">
        <v>0.16</v>
      </c>
      <c r="E161" s="94">
        <v>27.88</v>
      </c>
      <c r="F161" s="94">
        <v>114.6</v>
      </c>
      <c r="G161" s="24" t="s">
        <v>148</v>
      </c>
      <c r="H161" s="13" t="s">
        <v>149</v>
      </c>
    </row>
    <row r="162" spans="1:251" s="4" customFormat="1" x14ac:dyDescent="0.2">
      <c r="A162" s="69" t="s">
        <v>45</v>
      </c>
      <c r="B162" s="24">
        <v>40</v>
      </c>
      <c r="C162" s="24">
        <v>2.6</v>
      </c>
      <c r="D162" s="24">
        <v>0.4</v>
      </c>
      <c r="E162" s="24">
        <v>17.2</v>
      </c>
      <c r="F162" s="24">
        <v>85</v>
      </c>
      <c r="G162" s="24" t="s">
        <v>46</v>
      </c>
      <c r="H162" s="17" t="s">
        <v>47</v>
      </c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</row>
    <row r="163" spans="1:251" s="4" customFormat="1" x14ac:dyDescent="0.2">
      <c r="A163" s="69" t="s">
        <v>48</v>
      </c>
      <c r="B163" s="14">
        <v>40</v>
      </c>
      <c r="C163" s="24">
        <v>3.2</v>
      </c>
      <c r="D163" s="24">
        <v>0.4</v>
      </c>
      <c r="E163" s="24">
        <v>20.399999999999999</v>
      </c>
      <c r="F163" s="24">
        <v>100</v>
      </c>
      <c r="G163" s="14" t="s">
        <v>46</v>
      </c>
      <c r="H163" s="13" t="s">
        <v>49</v>
      </c>
    </row>
    <row r="164" spans="1:251" s="4" customFormat="1" x14ac:dyDescent="0.2">
      <c r="A164" s="27" t="s">
        <v>25</v>
      </c>
      <c r="B164" s="28">
        <f>SUM(B157:B163)</f>
        <v>780</v>
      </c>
      <c r="C164" s="58">
        <f>SUM(C157:C163)</f>
        <v>24.1</v>
      </c>
      <c r="D164" s="58">
        <f>SUM(D157:D163)</f>
        <v>24.619999999999997</v>
      </c>
      <c r="E164" s="58">
        <f>SUM(E157:E163)</f>
        <v>118.85999999999999</v>
      </c>
      <c r="F164" s="58">
        <f>SUM(F157:F163)</f>
        <v>809.29</v>
      </c>
      <c r="G164" s="28"/>
      <c r="H164" s="17"/>
    </row>
    <row r="165" spans="1:251" s="4" customFormat="1" x14ac:dyDescent="0.2">
      <c r="A165" s="72" t="s">
        <v>91</v>
      </c>
      <c r="B165" s="72"/>
      <c r="C165" s="72"/>
      <c r="D165" s="72"/>
      <c r="E165" s="72"/>
      <c r="F165" s="72"/>
      <c r="G165" s="72"/>
      <c r="H165" s="72"/>
    </row>
    <row r="166" spans="1:251" s="4" customFormat="1" x14ac:dyDescent="0.2">
      <c r="A166" s="12" t="s">
        <v>2</v>
      </c>
      <c r="B166" s="72" t="s">
        <v>3</v>
      </c>
      <c r="C166" s="72"/>
      <c r="D166" s="72"/>
      <c r="E166" s="72"/>
      <c r="F166" s="72"/>
      <c r="G166" s="12" t="s">
        <v>4</v>
      </c>
      <c r="H166" s="12" t="s">
        <v>5</v>
      </c>
    </row>
    <row r="167" spans="1:251" s="4" customFormat="1" ht="11.45" customHeight="1" x14ac:dyDescent="0.2">
      <c r="A167" s="12"/>
      <c r="B167" s="28" t="s">
        <v>6</v>
      </c>
      <c r="C167" s="28" t="s">
        <v>7</v>
      </c>
      <c r="D167" s="28" t="s">
        <v>8</v>
      </c>
      <c r="E167" s="28" t="s">
        <v>9</v>
      </c>
      <c r="F167" s="28" t="s">
        <v>10</v>
      </c>
      <c r="G167" s="12"/>
      <c r="H167" s="12"/>
    </row>
    <row r="168" spans="1:251" s="4" customFormat="1" x14ac:dyDescent="0.2">
      <c r="A168" s="12" t="s">
        <v>11</v>
      </c>
      <c r="B168" s="12"/>
      <c r="C168" s="8"/>
      <c r="D168" s="8"/>
      <c r="E168" s="8"/>
      <c r="F168" s="8"/>
      <c r="G168" s="12"/>
      <c r="H168" s="12"/>
    </row>
    <row r="169" spans="1:251" s="4" customFormat="1" ht="12.75" customHeight="1" x14ac:dyDescent="0.2">
      <c r="A169" s="17" t="s">
        <v>150</v>
      </c>
      <c r="B169" s="24">
        <v>150</v>
      </c>
      <c r="C169" s="24">
        <v>18.63</v>
      </c>
      <c r="D169" s="24">
        <v>9.5299999999999994</v>
      </c>
      <c r="E169" s="24">
        <v>41.77</v>
      </c>
      <c r="F169" s="24">
        <v>331.5</v>
      </c>
      <c r="G169" s="14" t="s">
        <v>151</v>
      </c>
      <c r="H169" s="17" t="s">
        <v>152</v>
      </c>
    </row>
    <row r="170" spans="1:251" s="4" customFormat="1" x14ac:dyDescent="0.2">
      <c r="A170" s="17" t="s">
        <v>153</v>
      </c>
      <c r="B170" s="14">
        <v>50</v>
      </c>
      <c r="C170" s="94">
        <v>3.54</v>
      </c>
      <c r="D170" s="94">
        <v>6.57</v>
      </c>
      <c r="E170" s="94">
        <v>27.87</v>
      </c>
      <c r="F170" s="94">
        <v>185</v>
      </c>
      <c r="G170" s="24" t="s">
        <v>154</v>
      </c>
      <c r="H170" s="100" t="s">
        <v>155</v>
      </c>
    </row>
    <row r="171" spans="1:251" s="101" customFormat="1" x14ac:dyDescent="0.2">
      <c r="A171" s="17" t="s">
        <v>54</v>
      </c>
      <c r="B171" s="14">
        <v>100</v>
      </c>
      <c r="C171" s="24">
        <v>0.4</v>
      </c>
      <c r="D171" s="24">
        <v>0.4</v>
      </c>
      <c r="E171" s="24">
        <f>19.6/2</f>
        <v>9.8000000000000007</v>
      </c>
      <c r="F171" s="24">
        <f>94/2</f>
        <v>47</v>
      </c>
      <c r="G171" s="14" t="s">
        <v>55</v>
      </c>
      <c r="H171" s="17" t="s">
        <v>56</v>
      </c>
    </row>
    <row r="172" spans="1:251" s="4" customFormat="1" x14ac:dyDescent="0.2">
      <c r="A172" s="102" t="s">
        <v>57</v>
      </c>
      <c r="B172" s="24">
        <v>222</v>
      </c>
      <c r="C172" s="14">
        <v>0.13</v>
      </c>
      <c r="D172" s="14">
        <v>0.02</v>
      </c>
      <c r="E172" s="14">
        <v>15.2</v>
      </c>
      <c r="F172" s="14">
        <v>62</v>
      </c>
      <c r="G172" s="14" t="s">
        <v>58</v>
      </c>
      <c r="H172" s="69" t="s">
        <v>59</v>
      </c>
    </row>
    <row r="173" spans="1:251" s="4" customFormat="1" x14ac:dyDescent="0.2">
      <c r="A173" s="27" t="s">
        <v>25</v>
      </c>
      <c r="B173" s="28">
        <f>SUM(B169:B172)</f>
        <v>522</v>
      </c>
      <c r="C173" s="58">
        <f>SUM(C169:C172)</f>
        <v>22.699999999999996</v>
      </c>
      <c r="D173" s="58">
        <f>SUM(D169:D172)</f>
        <v>16.52</v>
      </c>
      <c r="E173" s="58">
        <f>SUM(E169:E172)</f>
        <v>94.64</v>
      </c>
      <c r="F173" s="58">
        <f>SUM(F169:F172)</f>
        <v>625.5</v>
      </c>
      <c r="G173" s="28"/>
      <c r="H173" s="17"/>
    </row>
    <row r="174" spans="1:251" s="4" customFormat="1" x14ac:dyDescent="0.2">
      <c r="A174" s="72" t="s">
        <v>26</v>
      </c>
      <c r="B174" s="72"/>
      <c r="C174" s="72"/>
      <c r="D174" s="72"/>
      <c r="E174" s="72"/>
      <c r="F174" s="72"/>
      <c r="G174" s="72"/>
      <c r="H174" s="72"/>
    </row>
    <row r="175" spans="1:251" s="4" customFormat="1" ht="12.75" customHeight="1" x14ac:dyDescent="0.2">
      <c r="A175" s="17" t="s">
        <v>114</v>
      </c>
      <c r="B175" s="14">
        <v>200</v>
      </c>
      <c r="C175" s="54">
        <v>1.62</v>
      </c>
      <c r="D175" s="54">
        <v>2.19</v>
      </c>
      <c r="E175" s="54">
        <v>12.81</v>
      </c>
      <c r="F175" s="54">
        <v>77.13</v>
      </c>
      <c r="G175" s="24" t="s">
        <v>115</v>
      </c>
      <c r="H175" s="13" t="s">
        <v>116</v>
      </c>
    </row>
    <row r="176" spans="1:251" s="4" customFormat="1" x14ac:dyDescent="0.2">
      <c r="A176" s="17" t="s">
        <v>156</v>
      </c>
      <c r="B176" s="37">
        <v>90</v>
      </c>
      <c r="C176" s="75">
        <v>15.9</v>
      </c>
      <c r="D176" s="75">
        <v>6.5</v>
      </c>
      <c r="E176" s="75">
        <v>11.7</v>
      </c>
      <c r="F176" s="75">
        <v>172.5</v>
      </c>
      <c r="G176" s="63" t="s">
        <v>157</v>
      </c>
      <c r="H176" s="13" t="s">
        <v>158</v>
      </c>
    </row>
    <row r="177" spans="1:251" s="4" customFormat="1" x14ac:dyDescent="0.2">
      <c r="A177" s="17" t="s">
        <v>120</v>
      </c>
      <c r="B177" s="14">
        <v>150</v>
      </c>
      <c r="C177" s="26">
        <v>3.44</v>
      </c>
      <c r="D177" s="26">
        <v>13.15</v>
      </c>
      <c r="E177" s="26">
        <v>27.92</v>
      </c>
      <c r="F177" s="26">
        <v>243.75</v>
      </c>
      <c r="G177" s="14" t="s">
        <v>121</v>
      </c>
      <c r="H177" s="13" t="s">
        <v>122</v>
      </c>
    </row>
    <row r="178" spans="1:251" s="4" customFormat="1" x14ac:dyDescent="0.2">
      <c r="A178" s="17" t="s">
        <v>42</v>
      </c>
      <c r="B178" s="14">
        <v>200</v>
      </c>
      <c r="C178" s="24">
        <v>0.15</v>
      </c>
      <c r="D178" s="24">
        <v>0.06</v>
      </c>
      <c r="E178" s="24">
        <v>20.65</v>
      </c>
      <c r="F178" s="24">
        <v>82.9</v>
      </c>
      <c r="G178" s="24" t="s">
        <v>43</v>
      </c>
      <c r="H178" s="13" t="s">
        <v>44</v>
      </c>
    </row>
    <row r="179" spans="1:251" s="4" customFormat="1" x14ac:dyDescent="0.2">
      <c r="A179" s="69" t="s">
        <v>45</v>
      </c>
      <c r="B179" s="24">
        <v>40</v>
      </c>
      <c r="C179" s="24">
        <v>2.6</v>
      </c>
      <c r="D179" s="24">
        <v>0.4</v>
      </c>
      <c r="E179" s="24">
        <v>17.2</v>
      </c>
      <c r="F179" s="24">
        <v>85</v>
      </c>
      <c r="G179" s="24" t="s">
        <v>46</v>
      </c>
      <c r="H179" s="17" t="s">
        <v>47</v>
      </c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  <c r="IG179" s="68"/>
      <c r="IH179" s="68"/>
      <c r="II179" s="68"/>
      <c r="IJ179" s="68"/>
      <c r="IK179" s="68"/>
      <c r="IL179" s="68"/>
      <c r="IM179" s="68"/>
      <c r="IN179" s="68"/>
      <c r="IO179" s="68"/>
      <c r="IP179" s="68"/>
      <c r="IQ179" s="68"/>
    </row>
    <row r="180" spans="1:251" s="4" customFormat="1" x14ac:dyDescent="0.2">
      <c r="A180" s="69" t="s">
        <v>48</v>
      </c>
      <c r="B180" s="14">
        <v>40</v>
      </c>
      <c r="C180" s="24">
        <v>3.2</v>
      </c>
      <c r="D180" s="24">
        <v>0.4</v>
      </c>
      <c r="E180" s="24">
        <v>20.399999999999999</v>
      </c>
      <c r="F180" s="24">
        <v>100</v>
      </c>
      <c r="G180" s="14" t="s">
        <v>46</v>
      </c>
      <c r="H180" s="13" t="s">
        <v>49</v>
      </c>
    </row>
    <row r="181" spans="1:251" s="4" customFormat="1" x14ac:dyDescent="0.2">
      <c r="A181" s="27" t="s">
        <v>25</v>
      </c>
      <c r="B181" s="28">
        <f>SUM(B175:B180)</f>
        <v>720</v>
      </c>
      <c r="C181" s="58">
        <f>SUM(C175:C180)</f>
        <v>26.91</v>
      </c>
      <c r="D181" s="58">
        <f>SUM(D175:D180)</f>
        <v>22.699999999999996</v>
      </c>
      <c r="E181" s="58">
        <f>SUM(E175:E180)</f>
        <v>110.68</v>
      </c>
      <c r="F181" s="58">
        <f>SUM(F175:F180)</f>
        <v>761.28</v>
      </c>
      <c r="G181" s="28"/>
      <c r="H181" s="17"/>
    </row>
    <row r="182" spans="1:251" s="4" customFormat="1" x14ac:dyDescent="0.2">
      <c r="A182" s="72" t="s">
        <v>111</v>
      </c>
      <c r="B182" s="72"/>
      <c r="C182" s="72"/>
      <c r="D182" s="72"/>
      <c r="E182" s="72"/>
      <c r="F182" s="72"/>
      <c r="G182" s="72"/>
      <c r="H182" s="72"/>
    </row>
    <row r="183" spans="1:251" s="4" customFormat="1" x14ac:dyDescent="0.2">
      <c r="A183" s="12" t="s">
        <v>2</v>
      </c>
      <c r="B183" s="72" t="s">
        <v>3</v>
      </c>
      <c r="C183" s="72"/>
      <c r="D183" s="72"/>
      <c r="E183" s="72"/>
      <c r="F183" s="72"/>
      <c r="G183" s="12" t="s">
        <v>4</v>
      </c>
      <c r="H183" s="12" t="s">
        <v>5</v>
      </c>
    </row>
    <row r="184" spans="1:251" s="4" customFormat="1" ht="11.45" customHeight="1" x14ac:dyDescent="0.2">
      <c r="A184" s="12"/>
      <c r="B184" s="28" t="s">
        <v>6</v>
      </c>
      <c r="C184" s="28" t="s">
        <v>7</v>
      </c>
      <c r="D184" s="28" t="s">
        <v>8</v>
      </c>
      <c r="E184" s="28" t="s">
        <v>9</v>
      </c>
      <c r="F184" s="28" t="s">
        <v>10</v>
      </c>
      <c r="G184" s="12"/>
      <c r="H184" s="12"/>
    </row>
    <row r="185" spans="1:251" s="4" customFormat="1" x14ac:dyDescent="0.2">
      <c r="A185" s="12" t="s">
        <v>11</v>
      </c>
      <c r="B185" s="12"/>
      <c r="C185" s="12"/>
      <c r="D185" s="12"/>
      <c r="E185" s="12"/>
      <c r="F185" s="12"/>
      <c r="G185" s="12"/>
      <c r="H185" s="12"/>
    </row>
    <row r="186" spans="1:251" s="4" customFormat="1" x14ac:dyDescent="0.2">
      <c r="A186" s="77" t="s">
        <v>101</v>
      </c>
      <c r="B186" s="53">
        <v>90</v>
      </c>
      <c r="C186" s="66">
        <f>14.1*0.9</f>
        <v>12.69</v>
      </c>
      <c r="D186" s="66">
        <f>15.3*0.9</f>
        <v>13.770000000000001</v>
      </c>
      <c r="E186" s="66">
        <f>3.2*0.9</f>
        <v>2.8800000000000003</v>
      </c>
      <c r="F186" s="66">
        <f>205.9*0.9</f>
        <v>185.31</v>
      </c>
      <c r="G186" s="63" t="s">
        <v>102</v>
      </c>
      <c r="H186" s="13" t="s">
        <v>103</v>
      </c>
    </row>
    <row r="187" spans="1:251" s="4" customFormat="1" ht="12" customHeight="1" x14ac:dyDescent="0.2">
      <c r="A187" s="69" t="s">
        <v>104</v>
      </c>
      <c r="B187" s="24">
        <v>150</v>
      </c>
      <c r="C187" s="26">
        <v>8.6</v>
      </c>
      <c r="D187" s="26">
        <v>6.09</v>
      </c>
      <c r="E187" s="26">
        <v>38.64</v>
      </c>
      <c r="F187" s="26">
        <v>243.75</v>
      </c>
      <c r="G187" s="14" t="s">
        <v>105</v>
      </c>
      <c r="H187" s="13" t="s">
        <v>106</v>
      </c>
    </row>
    <row r="188" spans="1:251" s="4" customFormat="1" x14ac:dyDescent="0.2">
      <c r="A188" s="69" t="s">
        <v>48</v>
      </c>
      <c r="B188" s="14">
        <v>40</v>
      </c>
      <c r="C188" s="24">
        <v>3.2</v>
      </c>
      <c r="D188" s="24">
        <v>0.4</v>
      </c>
      <c r="E188" s="24">
        <v>20.399999999999999</v>
      </c>
      <c r="F188" s="24">
        <v>100</v>
      </c>
      <c r="G188" s="14" t="s">
        <v>46</v>
      </c>
      <c r="H188" s="13" t="s">
        <v>49</v>
      </c>
    </row>
    <row r="189" spans="1:251" s="4" customFormat="1" x14ac:dyDescent="0.2">
      <c r="A189" s="102" t="s">
        <v>57</v>
      </c>
      <c r="B189" s="24">
        <v>222</v>
      </c>
      <c r="C189" s="14">
        <v>0.13</v>
      </c>
      <c r="D189" s="14">
        <v>0.02</v>
      </c>
      <c r="E189" s="14">
        <v>15.2</v>
      </c>
      <c r="F189" s="14">
        <v>62</v>
      </c>
      <c r="G189" s="14" t="s">
        <v>58</v>
      </c>
      <c r="H189" s="69" t="s">
        <v>59</v>
      </c>
    </row>
    <row r="190" spans="1:251" s="4" customFormat="1" x14ac:dyDescent="0.2">
      <c r="A190" s="27" t="s">
        <v>25</v>
      </c>
      <c r="B190" s="28">
        <f>SUM(B186:B189)</f>
        <v>502</v>
      </c>
      <c r="C190" s="58">
        <f>SUM(C186:C189)</f>
        <v>24.619999999999997</v>
      </c>
      <c r="D190" s="58">
        <f>SUM(D186:D189)</f>
        <v>20.279999999999998</v>
      </c>
      <c r="E190" s="58">
        <f>SUM(E186:E189)</f>
        <v>77.12</v>
      </c>
      <c r="F190" s="58">
        <f>SUM(F186:F189)</f>
        <v>591.05999999999995</v>
      </c>
      <c r="G190" s="28"/>
      <c r="H190" s="17"/>
    </row>
    <row r="191" spans="1:251" s="4" customFormat="1" x14ac:dyDescent="0.2">
      <c r="A191" s="72" t="s">
        <v>26</v>
      </c>
      <c r="B191" s="72"/>
      <c r="C191" s="72"/>
      <c r="D191" s="72"/>
      <c r="E191" s="72"/>
      <c r="F191" s="72"/>
      <c r="G191" s="72"/>
      <c r="H191" s="72"/>
    </row>
    <row r="192" spans="1:251" s="4" customFormat="1" ht="12.75" customHeight="1" x14ac:dyDescent="0.2">
      <c r="A192" s="17" t="s">
        <v>128</v>
      </c>
      <c r="B192" s="24">
        <v>200</v>
      </c>
      <c r="C192" s="94">
        <v>1.2</v>
      </c>
      <c r="D192" s="94">
        <v>5.2</v>
      </c>
      <c r="E192" s="94">
        <v>6.5</v>
      </c>
      <c r="F192" s="94">
        <v>77.010000000000005</v>
      </c>
      <c r="G192" s="24" t="s">
        <v>129</v>
      </c>
      <c r="H192" s="102" t="s">
        <v>130</v>
      </c>
    </row>
    <row r="193" spans="1:251" s="4" customFormat="1" x14ac:dyDescent="0.2">
      <c r="A193" s="13" t="s">
        <v>159</v>
      </c>
      <c r="B193" s="14">
        <v>90</v>
      </c>
      <c r="C193" s="24">
        <v>11.1</v>
      </c>
      <c r="D193" s="24">
        <v>14.26</v>
      </c>
      <c r="E193" s="24">
        <v>10.199999999999999</v>
      </c>
      <c r="F193" s="24">
        <v>215.87</v>
      </c>
      <c r="G193" s="14" t="s">
        <v>160</v>
      </c>
      <c r="H193" s="17" t="s">
        <v>161</v>
      </c>
    </row>
    <row r="194" spans="1:251" s="4" customFormat="1" ht="13.5" customHeight="1" x14ac:dyDescent="0.2">
      <c r="A194" s="17" t="s">
        <v>66</v>
      </c>
      <c r="B194" s="14">
        <v>150</v>
      </c>
      <c r="C194" s="14">
        <v>5.52</v>
      </c>
      <c r="D194" s="14">
        <v>4.51</v>
      </c>
      <c r="E194" s="14">
        <v>26.45</v>
      </c>
      <c r="F194" s="14">
        <v>168.45</v>
      </c>
      <c r="G194" s="14" t="s">
        <v>67</v>
      </c>
      <c r="H194" s="17" t="s">
        <v>68</v>
      </c>
    </row>
    <row r="195" spans="1:251" s="4" customFormat="1" ht="34.5" customHeight="1" x14ac:dyDescent="0.2">
      <c r="A195" s="69" t="s">
        <v>162</v>
      </c>
      <c r="B195" s="24">
        <v>60</v>
      </c>
      <c r="C195" s="24">
        <v>1.38</v>
      </c>
      <c r="D195" s="24">
        <v>0.06</v>
      </c>
      <c r="E195" s="24">
        <v>4.9400000000000004</v>
      </c>
      <c r="F195" s="24">
        <v>26.6</v>
      </c>
      <c r="G195" s="24">
        <v>304</v>
      </c>
      <c r="H195" s="13" t="s">
        <v>163</v>
      </c>
    </row>
    <row r="196" spans="1:251" s="4" customFormat="1" x14ac:dyDescent="0.2">
      <c r="A196" s="17" t="s">
        <v>134</v>
      </c>
      <c r="B196" s="14">
        <v>200</v>
      </c>
      <c r="C196" s="14">
        <v>0</v>
      </c>
      <c r="D196" s="14">
        <v>0</v>
      </c>
      <c r="E196" s="14">
        <v>19.97</v>
      </c>
      <c r="F196" s="14">
        <v>76</v>
      </c>
      <c r="G196" s="14" t="s">
        <v>135</v>
      </c>
      <c r="H196" s="13" t="s">
        <v>90</v>
      </c>
    </row>
    <row r="197" spans="1:251" s="4" customFormat="1" x14ac:dyDescent="0.2">
      <c r="A197" s="69" t="s">
        <v>45</v>
      </c>
      <c r="B197" s="24">
        <v>40</v>
      </c>
      <c r="C197" s="24">
        <v>2.6</v>
      </c>
      <c r="D197" s="24">
        <v>0.4</v>
      </c>
      <c r="E197" s="24">
        <v>17.2</v>
      </c>
      <c r="F197" s="24">
        <v>85</v>
      </c>
      <c r="G197" s="24" t="s">
        <v>46</v>
      </c>
      <c r="H197" s="17" t="s">
        <v>47</v>
      </c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  <c r="IQ197" s="68"/>
    </row>
    <row r="198" spans="1:251" s="4" customFormat="1" x14ac:dyDescent="0.2">
      <c r="A198" s="69" t="s">
        <v>48</v>
      </c>
      <c r="B198" s="14">
        <v>40</v>
      </c>
      <c r="C198" s="24">
        <v>3.2</v>
      </c>
      <c r="D198" s="24">
        <v>0.4</v>
      </c>
      <c r="E198" s="24">
        <v>20.399999999999999</v>
      </c>
      <c r="F198" s="24">
        <v>100</v>
      </c>
      <c r="G198" s="14" t="s">
        <v>46</v>
      </c>
      <c r="H198" s="13" t="s">
        <v>49</v>
      </c>
    </row>
    <row r="199" spans="1:251" s="4" customFormat="1" x14ac:dyDescent="0.2">
      <c r="A199" s="27" t="s">
        <v>25</v>
      </c>
      <c r="B199" s="28">
        <f>SUM(B192:B198)</f>
        <v>780</v>
      </c>
      <c r="C199" s="58">
        <f>SUM(C192:C198)</f>
        <v>25</v>
      </c>
      <c r="D199" s="58">
        <f>SUM(D192:D198)</f>
        <v>24.829999999999995</v>
      </c>
      <c r="E199" s="58">
        <f>SUM(E192:E198)</f>
        <v>105.66</v>
      </c>
      <c r="F199" s="58">
        <f>SUM(F192:F198)</f>
        <v>748.93000000000006</v>
      </c>
      <c r="G199" s="28"/>
      <c r="H199" s="17"/>
    </row>
    <row r="200" spans="1:251" s="4" customFormat="1" x14ac:dyDescent="0.2">
      <c r="A200" s="72" t="s">
        <v>124</v>
      </c>
      <c r="B200" s="72"/>
      <c r="C200" s="72"/>
      <c r="D200" s="72"/>
      <c r="E200" s="72"/>
      <c r="F200" s="72"/>
      <c r="G200" s="72"/>
      <c r="H200" s="72"/>
    </row>
    <row r="201" spans="1:251" s="4" customFormat="1" x14ac:dyDescent="0.2">
      <c r="A201" s="12" t="s">
        <v>2</v>
      </c>
      <c r="B201" s="72" t="s">
        <v>3</v>
      </c>
      <c r="C201" s="72"/>
      <c r="D201" s="72"/>
      <c r="E201" s="72"/>
      <c r="F201" s="72"/>
      <c r="G201" s="12" t="s">
        <v>4</v>
      </c>
      <c r="H201" s="12" t="s">
        <v>5</v>
      </c>
    </row>
    <row r="202" spans="1:251" s="4" customFormat="1" ht="11.45" customHeight="1" x14ac:dyDescent="0.2">
      <c r="A202" s="12"/>
      <c r="B202" s="28" t="s">
        <v>6</v>
      </c>
      <c r="C202" s="28" t="s">
        <v>7</v>
      </c>
      <c r="D202" s="28" t="s">
        <v>8</v>
      </c>
      <c r="E202" s="28" t="s">
        <v>9</v>
      </c>
      <c r="F202" s="28" t="s">
        <v>10</v>
      </c>
      <c r="G202" s="12"/>
      <c r="H202" s="12"/>
    </row>
    <row r="203" spans="1:251" s="4" customFormat="1" x14ac:dyDescent="0.2">
      <c r="A203" s="12" t="s">
        <v>11</v>
      </c>
      <c r="B203" s="12"/>
      <c r="C203" s="12"/>
      <c r="D203" s="12"/>
      <c r="E203" s="12"/>
      <c r="F203" s="12"/>
      <c r="G203" s="12"/>
      <c r="H203" s="12"/>
    </row>
    <row r="204" spans="1:251" s="4" customFormat="1" ht="12.75" customHeight="1" x14ac:dyDescent="0.2">
      <c r="A204" s="115" t="s">
        <v>164</v>
      </c>
      <c r="B204" s="94">
        <v>205</v>
      </c>
      <c r="C204" s="94">
        <v>6.12</v>
      </c>
      <c r="D204" s="94">
        <v>5.56</v>
      </c>
      <c r="E204" s="94">
        <v>50.64</v>
      </c>
      <c r="F204" s="94">
        <v>272.32</v>
      </c>
      <c r="G204" s="94">
        <v>117</v>
      </c>
      <c r="H204" s="115" t="s">
        <v>165</v>
      </c>
    </row>
    <row r="205" spans="1:251" s="4" customFormat="1" ht="11.45" customHeight="1" x14ac:dyDescent="0.2">
      <c r="A205" s="17" t="s">
        <v>15</v>
      </c>
      <c r="B205" s="14">
        <v>30</v>
      </c>
      <c r="C205" s="94">
        <f>4.64/20*30</f>
        <v>6.9599999999999991</v>
      </c>
      <c r="D205" s="94">
        <f>5.9/20*30</f>
        <v>8.8500000000000014</v>
      </c>
      <c r="E205" s="94">
        <v>0</v>
      </c>
      <c r="F205" s="94">
        <f>72/20*30</f>
        <v>108</v>
      </c>
      <c r="G205" s="24" t="s">
        <v>16</v>
      </c>
      <c r="H205" s="17" t="s">
        <v>17</v>
      </c>
    </row>
    <row r="206" spans="1:251" s="4" customFormat="1" x14ac:dyDescent="0.2">
      <c r="A206" s="13" t="s">
        <v>18</v>
      </c>
      <c r="B206" s="24">
        <v>30</v>
      </c>
      <c r="C206" s="94">
        <v>2.85</v>
      </c>
      <c r="D206" s="94">
        <v>0.9</v>
      </c>
      <c r="E206" s="94">
        <v>15.6</v>
      </c>
      <c r="F206" s="94">
        <v>79.5</v>
      </c>
      <c r="G206" s="14" t="s">
        <v>19</v>
      </c>
      <c r="H206" s="95" t="s">
        <v>20</v>
      </c>
    </row>
    <row r="207" spans="1:251" s="4" customFormat="1" x14ac:dyDescent="0.2">
      <c r="A207" s="17" t="s">
        <v>54</v>
      </c>
      <c r="B207" s="14">
        <v>100</v>
      </c>
      <c r="C207" s="24">
        <v>0.4</v>
      </c>
      <c r="D207" s="24">
        <v>0.4</v>
      </c>
      <c r="E207" s="24">
        <f>19.6/2</f>
        <v>9.8000000000000007</v>
      </c>
      <c r="F207" s="24">
        <f>94/2</f>
        <v>47</v>
      </c>
      <c r="G207" s="14" t="s">
        <v>55</v>
      </c>
      <c r="H207" s="17" t="s">
        <v>56</v>
      </c>
    </row>
    <row r="208" spans="1:251" s="101" customFormat="1" x14ac:dyDescent="0.2">
      <c r="A208" s="13" t="s">
        <v>21</v>
      </c>
      <c r="B208" s="14">
        <v>215</v>
      </c>
      <c r="C208" s="14">
        <v>7.0000000000000007E-2</v>
      </c>
      <c r="D208" s="14">
        <v>0.02</v>
      </c>
      <c r="E208" s="14">
        <v>15</v>
      </c>
      <c r="F208" s="14">
        <v>60</v>
      </c>
      <c r="G208" s="14" t="s">
        <v>22</v>
      </c>
      <c r="H208" s="17" t="s">
        <v>23</v>
      </c>
    </row>
    <row r="209" spans="1:251" s="4" customFormat="1" x14ac:dyDescent="0.2">
      <c r="A209" s="27" t="s">
        <v>25</v>
      </c>
      <c r="B209" s="28">
        <f>SUM(B204:B208)</f>
        <v>580</v>
      </c>
      <c r="C209" s="58">
        <f>SUM(C204:C208)</f>
        <v>16.399999999999999</v>
      </c>
      <c r="D209" s="58">
        <f>SUM(D204:D208)</f>
        <v>15.73</v>
      </c>
      <c r="E209" s="58">
        <f>SUM(E204:E208)</f>
        <v>91.039999999999992</v>
      </c>
      <c r="F209" s="58">
        <f>SUM(F204:F208)</f>
        <v>566.81999999999994</v>
      </c>
      <c r="G209" s="28"/>
      <c r="H209" s="17"/>
    </row>
    <row r="210" spans="1:251" s="4" customFormat="1" x14ac:dyDescent="0.2">
      <c r="A210" s="72" t="s">
        <v>26</v>
      </c>
      <c r="B210" s="72"/>
      <c r="C210" s="72"/>
      <c r="D210" s="72"/>
      <c r="E210" s="72"/>
      <c r="F210" s="72"/>
      <c r="G210" s="72"/>
      <c r="H210" s="72"/>
    </row>
    <row r="211" spans="1:251" s="4" customFormat="1" x14ac:dyDescent="0.2">
      <c r="A211" s="17" t="s">
        <v>166</v>
      </c>
      <c r="B211" s="14">
        <v>200</v>
      </c>
      <c r="C211" s="24">
        <v>1.53</v>
      </c>
      <c r="D211" s="24">
        <v>5.0999999999999996</v>
      </c>
      <c r="E211" s="24">
        <v>8</v>
      </c>
      <c r="F211" s="24">
        <v>83.9</v>
      </c>
      <c r="G211" s="24" t="s">
        <v>167</v>
      </c>
      <c r="H211" s="13" t="s">
        <v>168</v>
      </c>
    </row>
    <row r="212" spans="1:251" s="101" customFormat="1" x14ac:dyDescent="0.2">
      <c r="A212" s="13" t="s">
        <v>30</v>
      </c>
      <c r="B212" s="14">
        <v>90</v>
      </c>
      <c r="C212" s="94">
        <v>10.6</v>
      </c>
      <c r="D212" s="94">
        <v>12.6</v>
      </c>
      <c r="E212" s="94">
        <v>9.06</v>
      </c>
      <c r="F212" s="94">
        <v>207.09</v>
      </c>
      <c r="G212" s="14" t="s">
        <v>31</v>
      </c>
      <c r="H212" s="17" t="s">
        <v>32</v>
      </c>
    </row>
    <row r="213" spans="1:251" s="4" customFormat="1" x14ac:dyDescent="0.2">
      <c r="A213" s="17" t="s">
        <v>125</v>
      </c>
      <c r="B213" s="14">
        <v>150</v>
      </c>
      <c r="C213" s="94">
        <v>2.6</v>
      </c>
      <c r="D213" s="94">
        <v>11.8</v>
      </c>
      <c r="E213" s="94">
        <v>12.81</v>
      </c>
      <c r="F213" s="94">
        <v>163.5</v>
      </c>
      <c r="G213" s="14" t="s">
        <v>126</v>
      </c>
      <c r="H213" s="100" t="s">
        <v>127</v>
      </c>
    </row>
    <row r="214" spans="1:251" s="4" customFormat="1" x14ac:dyDescent="0.2">
      <c r="A214" s="102" t="s">
        <v>169</v>
      </c>
      <c r="B214" s="14">
        <v>200</v>
      </c>
      <c r="C214" s="14">
        <v>0.6</v>
      </c>
      <c r="D214" s="14">
        <v>0.4</v>
      </c>
      <c r="E214" s="14">
        <v>32.6</v>
      </c>
      <c r="F214" s="14">
        <v>136.4</v>
      </c>
      <c r="G214" s="14" t="s">
        <v>170</v>
      </c>
      <c r="H214" s="102" t="s">
        <v>171</v>
      </c>
    </row>
    <row r="215" spans="1:251" s="4" customFormat="1" x14ac:dyDescent="0.2">
      <c r="A215" s="69" t="s">
        <v>45</v>
      </c>
      <c r="B215" s="24">
        <v>40</v>
      </c>
      <c r="C215" s="24">
        <v>2.6</v>
      </c>
      <c r="D215" s="24">
        <v>0.4</v>
      </c>
      <c r="E215" s="24">
        <v>17.2</v>
      </c>
      <c r="F215" s="24">
        <v>85</v>
      </c>
      <c r="G215" s="24">
        <v>11</v>
      </c>
      <c r="H215" s="17" t="s">
        <v>47</v>
      </c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  <c r="FN215" s="68"/>
      <c r="FO215" s="68"/>
      <c r="FP215" s="68"/>
      <c r="FQ215" s="68"/>
      <c r="FR215" s="68"/>
      <c r="FS215" s="68"/>
      <c r="FT215" s="68"/>
      <c r="FU215" s="68"/>
      <c r="FV215" s="68"/>
      <c r="FW215" s="68"/>
      <c r="FX215" s="68"/>
      <c r="FY215" s="68"/>
      <c r="FZ215" s="68"/>
      <c r="GA215" s="68"/>
      <c r="GB215" s="68"/>
      <c r="GC215" s="68"/>
      <c r="GD215" s="68"/>
      <c r="GE215" s="68"/>
      <c r="GF215" s="68"/>
      <c r="GG215" s="68"/>
      <c r="GH215" s="68"/>
      <c r="GI215" s="68"/>
      <c r="GJ215" s="68"/>
      <c r="GK215" s="68"/>
      <c r="GL215" s="68"/>
      <c r="GM215" s="68"/>
      <c r="GN215" s="68"/>
      <c r="GO215" s="68"/>
      <c r="GP215" s="68"/>
      <c r="GQ215" s="68"/>
      <c r="GR215" s="68"/>
      <c r="GS215" s="68"/>
      <c r="GT215" s="68"/>
      <c r="GU215" s="68"/>
      <c r="GV215" s="68"/>
      <c r="GW215" s="68"/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  <c r="IE215" s="68"/>
      <c r="IF215" s="68"/>
      <c r="IG215" s="68"/>
      <c r="IH215" s="68"/>
      <c r="II215" s="68"/>
      <c r="IJ215" s="68"/>
      <c r="IK215" s="68"/>
      <c r="IL215" s="68"/>
      <c r="IM215" s="68"/>
      <c r="IN215" s="68"/>
      <c r="IO215" s="68"/>
      <c r="IP215" s="68"/>
      <c r="IQ215" s="68"/>
    </row>
    <row r="216" spans="1:251" s="4" customFormat="1" x14ac:dyDescent="0.2">
      <c r="A216" s="69" t="s">
        <v>48</v>
      </c>
      <c r="B216" s="14">
        <v>50</v>
      </c>
      <c r="C216" s="94">
        <v>4</v>
      </c>
      <c r="D216" s="94">
        <v>0.5</v>
      </c>
      <c r="E216" s="94">
        <v>25.5</v>
      </c>
      <c r="F216" s="94">
        <v>125</v>
      </c>
      <c r="G216" s="14" t="s">
        <v>123</v>
      </c>
      <c r="H216" s="13" t="s">
        <v>49</v>
      </c>
    </row>
    <row r="217" spans="1:251" s="4" customFormat="1" x14ac:dyDescent="0.2">
      <c r="A217" s="27" t="s">
        <v>25</v>
      </c>
      <c r="B217" s="28">
        <f>SUM(B211:B216)</f>
        <v>730</v>
      </c>
      <c r="C217" s="58">
        <f>SUM(C211:C216)</f>
        <v>21.93</v>
      </c>
      <c r="D217" s="58">
        <f>SUM(D211:D216)</f>
        <v>30.799999999999997</v>
      </c>
      <c r="E217" s="58">
        <f>SUM(E211:E216)</f>
        <v>105.17</v>
      </c>
      <c r="F217" s="58">
        <f>SUM(F211:F216)</f>
        <v>800.89</v>
      </c>
      <c r="G217" s="28"/>
      <c r="H217" s="17"/>
    </row>
  </sheetData>
  <mergeCells count="86">
    <mergeCell ref="A1:H1"/>
    <mergeCell ref="A2:H2"/>
    <mergeCell ref="A3:A4"/>
    <mergeCell ref="B3:F3"/>
    <mergeCell ref="G3:G4"/>
    <mergeCell ref="H3:H4"/>
    <mergeCell ref="A5:H5"/>
    <mergeCell ref="A12:H12"/>
    <mergeCell ref="A22:H22"/>
    <mergeCell ref="A23:A24"/>
    <mergeCell ref="B23:F23"/>
    <mergeCell ref="G23:G24"/>
    <mergeCell ref="H23:H24"/>
    <mergeCell ref="A25:H25"/>
    <mergeCell ref="A31:H31"/>
    <mergeCell ref="A39:H39"/>
    <mergeCell ref="A40:A41"/>
    <mergeCell ref="B40:F40"/>
    <mergeCell ref="G40:G41"/>
    <mergeCell ref="H40:H41"/>
    <mergeCell ref="A42:H42"/>
    <mergeCell ref="A49:H49"/>
    <mergeCell ref="A57:H57"/>
    <mergeCell ref="A58:A59"/>
    <mergeCell ref="B58:F58"/>
    <mergeCell ref="G58:G59"/>
    <mergeCell ref="H58:H59"/>
    <mergeCell ref="A60:H60"/>
    <mergeCell ref="A65:H65"/>
    <mergeCell ref="A74:H74"/>
    <mergeCell ref="A75:A76"/>
    <mergeCell ref="B75:F75"/>
    <mergeCell ref="G75:G76"/>
    <mergeCell ref="H75:H76"/>
    <mergeCell ref="A77:H77"/>
    <mergeCell ref="A84:H84"/>
    <mergeCell ref="A92:H92"/>
    <mergeCell ref="A93:A94"/>
    <mergeCell ref="B93:F93"/>
    <mergeCell ref="G93:G94"/>
    <mergeCell ref="H93:H94"/>
    <mergeCell ref="A95:H95"/>
    <mergeCell ref="A101:H101"/>
    <mergeCell ref="A109:H109"/>
    <mergeCell ref="A110:H110"/>
    <mergeCell ref="A111:A112"/>
    <mergeCell ref="B111:F111"/>
    <mergeCell ref="G111:G112"/>
    <mergeCell ref="H111:H112"/>
    <mergeCell ref="A113:H113"/>
    <mergeCell ref="A119:H119"/>
    <mergeCell ref="A127:H127"/>
    <mergeCell ref="A128:A129"/>
    <mergeCell ref="B128:F128"/>
    <mergeCell ref="G128:G129"/>
    <mergeCell ref="H128:H129"/>
    <mergeCell ref="A130:H130"/>
    <mergeCell ref="A136:H136"/>
    <mergeCell ref="A145:H145"/>
    <mergeCell ref="A146:A147"/>
    <mergeCell ref="B146:F146"/>
    <mergeCell ref="G146:G147"/>
    <mergeCell ref="H146:H147"/>
    <mergeCell ref="A148:H148"/>
    <mergeCell ref="A156:H156"/>
    <mergeCell ref="A165:H165"/>
    <mergeCell ref="A166:A167"/>
    <mergeCell ref="B166:F166"/>
    <mergeCell ref="G166:G167"/>
    <mergeCell ref="H166:H167"/>
    <mergeCell ref="A168:H168"/>
    <mergeCell ref="A174:H174"/>
    <mergeCell ref="A182:H182"/>
    <mergeCell ref="A183:A184"/>
    <mergeCell ref="B183:F183"/>
    <mergeCell ref="G183:G184"/>
    <mergeCell ref="H183:H184"/>
    <mergeCell ref="A203:H203"/>
    <mergeCell ref="A210:H210"/>
    <mergeCell ref="A185:H185"/>
    <mergeCell ref="A191:H191"/>
    <mergeCell ref="A200:H200"/>
    <mergeCell ref="A201:A202"/>
    <mergeCell ref="B201:F201"/>
    <mergeCell ref="G201:G202"/>
    <mergeCell ref="H201:H202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3D236-0BD2-4480-A4AE-7AD0AC7A8DD0}">
  <dimension ref="A1:IQ291"/>
  <sheetViews>
    <sheetView zoomScale="140" zoomScaleNormal="140" workbookViewId="0">
      <selection activeCell="K16" sqref="K16"/>
    </sheetView>
  </sheetViews>
  <sheetFormatPr defaultRowHeight="11.25" x14ac:dyDescent="0.2"/>
  <cols>
    <col min="1" max="1" width="32.7109375" style="4" customWidth="1"/>
    <col min="2" max="2" width="7.7109375" style="4" customWidth="1"/>
    <col min="3" max="3" width="8" style="4" customWidth="1"/>
    <col min="4" max="4" width="8.140625" style="4" customWidth="1"/>
    <col min="5" max="5" width="9.42578125" style="4" customWidth="1"/>
    <col min="6" max="6" width="7.7109375" style="4" customWidth="1"/>
    <col min="7" max="7" width="8.42578125" style="4" customWidth="1"/>
    <col min="8" max="8" width="17.28515625" style="4" customWidth="1"/>
    <col min="9" max="251" width="9.140625" style="4"/>
    <col min="252" max="252" width="32.7109375" style="4" customWidth="1"/>
    <col min="253" max="253" width="7.7109375" style="4" customWidth="1"/>
    <col min="254" max="254" width="8" style="4" customWidth="1"/>
    <col min="255" max="255" width="8.140625" style="4" customWidth="1"/>
    <col min="256" max="256" width="9.42578125" style="4" customWidth="1"/>
    <col min="257" max="262" width="7.7109375" style="4" customWidth="1"/>
    <col min="263" max="263" width="8.42578125" style="4" customWidth="1"/>
    <col min="264" max="264" width="17.28515625" style="4" customWidth="1"/>
    <col min="265" max="507" width="9.140625" style="4"/>
    <col min="508" max="508" width="32.7109375" style="4" customWidth="1"/>
    <col min="509" max="509" width="7.7109375" style="4" customWidth="1"/>
    <col min="510" max="510" width="8" style="4" customWidth="1"/>
    <col min="511" max="511" width="8.140625" style="4" customWidth="1"/>
    <col min="512" max="512" width="9.42578125" style="4" customWidth="1"/>
    <col min="513" max="518" width="7.7109375" style="4" customWidth="1"/>
    <col min="519" max="519" width="8.42578125" style="4" customWidth="1"/>
    <col min="520" max="520" width="17.28515625" style="4" customWidth="1"/>
    <col min="521" max="763" width="9.140625" style="4"/>
    <col min="764" max="764" width="32.7109375" style="4" customWidth="1"/>
    <col min="765" max="765" width="7.7109375" style="4" customWidth="1"/>
    <col min="766" max="766" width="8" style="4" customWidth="1"/>
    <col min="767" max="767" width="8.140625" style="4" customWidth="1"/>
    <col min="768" max="768" width="9.42578125" style="4" customWidth="1"/>
    <col min="769" max="774" width="7.7109375" style="4" customWidth="1"/>
    <col min="775" max="775" width="8.42578125" style="4" customWidth="1"/>
    <col min="776" max="776" width="17.28515625" style="4" customWidth="1"/>
    <col min="777" max="1019" width="9.140625" style="4"/>
    <col min="1020" max="1020" width="32.7109375" style="4" customWidth="1"/>
    <col min="1021" max="1021" width="7.7109375" style="4" customWidth="1"/>
    <col min="1022" max="1022" width="8" style="4" customWidth="1"/>
    <col min="1023" max="1023" width="8.140625" style="4" customWidth="1"/>
    <col min="1024" max="1024" width="9.42578125" style="4" customWidth="1"/>
    <col min="1025" max="1030" width="7.7109375" style="4" customWidth="1"/>
    <col min="1031" max="1031" width="8.42578125" style="4" customWidth="1"/>
    <col min="1032" max="1032" width="17.28515625" style="4" customWidth="1"/>
    <col min="1033" max="1275" width="9.140625" style="4"/>
    <col min="1276" max="1276" width="32.7109375" style="4" customWidth="1"/>
    <col min="1277" max="1277" width="7.7109375" style="4" customWidth="1"/>
    <col min="1278" max="1278" width="8" style="4" customWidth="1"/>
    <col min="1279" max="1279" width="8.140625" style="4" customWidth="1"/>
    <col min="1280" max="1280" width="9.42578125" style="4" customWidth="1"/>
    <col min="1281" max="1286" width="7.7109375" style="4" customWidth="1"/>
    <col min="1287" max="1287" width="8.42578125" style="4" customWidth="1"/>
    <col min="1288" max="1288" width="17.28515625" style="4" customWidth="1"/>
    <col min="1289" max="1531" width="9.140625" style="4"/>
    <col min="1532" max="1532" width="32.7109375" style="4" customWidth="1"/>
    <col min="1533" max="1533" width="7.7109375" style="4" customWidth="1"/>
    <col min="1534" max="1534" width="8" style="4" customWidth="1"/>
    <col min="1535" max="1535" width="8.140625" style="4" customWidth="1"/>
    <col min="1536" max="1536" width="9.42578125" style="4" customWidth="1"/>
    <col min="1537" max="1542" width="7.7109375" style="4" customWidth="1"/>
    <col min="1543" max="1543" width="8.42578125" style="4" customWidth="1"/>
    <col min="1544" max="1544" width="17.28515625" style="4" customWidth="1"/>
    <col min="1545" max="1787" width="9.140625" style="4"/>
    <col min="1788" max="1788" width="32.7109375" style="4" customWidth="1"/>
    <col min="1789" max="1789" width="7.7109375" style="4" customWidth="1"/>
    <col min="1790" max="1790" width="8" style="4" customWidth="1"/>
    <col min="1791" max="1791" width="8.140625" style="4" customWidth="1"/>
    <col min="1792" max="1792" width="9.42578125" style="4" customWidth="1"/>
    <col min="1793" max="1798" width="7.7109375" style="4" customWidth="1"/>
    <col min="1799" max="1799" width="8.42578125" style="4" customWidth="1"/>
    <col min="1800" max="1800" width="17.28515625" style="4" customWidth="1"/>
    <col min="1801" max="2043" width="9.140625" style="4"/>
    <col min="2044" max="2044" width="32.7109375" style="4" customWidth="1"/>
    <col min="2045" max="2045" width="7.7109375" style="4" customWidth="1"/>
    <col min="2046" max="2046" width="8" style="4" customWidth="1"/>
    <col min="2047" max="2047" width="8.140625" style="4" customWidth="1"/>
    <col min="2048" max="2048" width="9.42578125" style="4" customWidth="1"/>
    <col min="2049" max="2054" width="7.7109375" style="4" customWidth="1"/>
    <col min="2055" max="2055" width="8.42578125" style="4" customWidth="1"/>
    <col min="2056" max="2056" width="17.28515625" style="4" customWidth="1"/>
    <col min="2057" max="2299" width="9.140625" style="4"/>
    <col min="2300" max="2300" width="32.7109375" style="4" customWidth="1"/>
    <col min="2301" max="2301" width="7.7109375" style="4" customWidth="1"/>
    <col min="2302" max="2302" width="8" style="4" customWidth="1"/>
    <col min="2303" max="2303" width="8.140625" style="4" customWidth="1"/>
    <col min="2304" max="2304" width="9.42578125" style="4" customWidth="1"/>
    <col min="2305" max="2310" width="7.7109375" style="4" customWidth="1"/>
    <col min="2311" max="2311" width="8.42578125" style="4" customWidth="1"/>
    <col min="2312" max="2312" width="17.28515625" style="4" customWidth="1"/>
    <col min="2313" max="2555" width="9.140625" style="4"/>
    <col min="2556" max="2556" width="32.7109375" style="4" customWidth="1"/>
    <col min="2557" max="2557" width="7.7109375" style="4" customWidth="1"/>
    <col min="2558" max="2558" width="8" style="4" customWidth="1"/>
    <col min="2559" max="2559" width="8.140625" style="4" customWidth="1"/>
    <col min="2560" max="2560" width="9.42578125" style="4" customWidth="1"/>
    <col min="2561" max="2566" width="7.7109375" style="4" customWidth="1"/>
    <col min="2567" max="2567" width="8.42578125" style="4" customWidth="1"/>
    <col min="2568" max="2568" width="17.28515625" style="4" customWidth="1"/>
    <col min="2569" max="2811" width="9.140625" style="4"/>
    <col min="2812" max="2812" width="32.7109375" style="4" customWidth="1"/>
    <col min="2813" max="2813" width="7.7109375" style="4" customWidth="1"/>
    <col min="2814" max="2814" width="8" style="4" customWidth="1"/>
    <col min="2815" max="2815" width="8.140625" style="4" customWidth="1"/>
    <col min="2816" max="2816" width="9.42578125" style="4" customWidth="1"/>
    <col min="2817" max="2822" width="7.7109375" style="4" customWidth="1"/>
    <col min="2823" max="2823" width="8.42578125" style="4" customWidth="1"/>
    <col min="2824" max="2824" width="17.28515625" style="4" customWidth="1"/>
    <col min="2825" max="3067" width="9.140625" style="4"/>
    <col min="3068" max="3068" width="32.7109375" style="4" customWidth="1"/>
    <col min="3069" max="3069" width="7.7109375" style="4" customWidth="1"/>
    <col min="3070" max="3070" width="8" style="4" customWidth="1"/>
    <col min="3071" max="3071" width="8.140625" style="4" customWidth="1"/>
    <col min="3072" max="3072" width="9.42578125" style="4" customWidth="1"/>
    <col min="3073" max="3078" width="7.7109375" style="4" customWidth="1"/>
    <col min="3079" max="3079" width="8.42578125" style="4" customWidth="1"/>
    <col min="3080" max="3080" width="17.28515625" style="4" customWidth="1"/>
    <col min="3081" max="3323" width="9.140625" style="4"/>
    <col min="3324" max="3324" width="32.7109375" style="4" customWidth="1"/>
    <col min="3325" max="3325" width="7.7109375" style="4" customWidth="1"/>
    <col min="3326" max="3326" width="8" style="4" customWidth="1"/>
    <col min="3327" max="3327" width="8.140625" style="4" customWidth="1"/>
    <col min="3328" max="3328" width="9.42578125" style="4" customWidth="1"/>
    <col min="3329" max="3334" width="7.7109375" style="4" customWidth="1"/>
    <col min="3335" max="3335" width="8.42578125" style="4" customWidth="1"/>
    <col min="3336" max="3336" width="17.28515625" style="4" customWidth="1"/>
    <col min="3337" max="3579" width="9.140625" style="4"/>
    <col min="3580" max="3580" width="32.7109375" style="4" customWidth="1"/>
    <col min="3581" max="3581" width="7.7109375" style="4" customWidth="1"/>
    <col min="3582" max="3582" width="8" style="4" customWidth="1"/>
    <col min="3583" max="3583" width="8.140625" style="4" customWidth="1"/>
    <col min="3584" max="3584" width="9.42578125" style="4" customWidth="1"/>
    <col min="3585" max="3590" width="7.7109375" style="4" customWidth="1"/>
    <col min="3591" max="3591" width="8.42578125" style="4" customWidth="1"/>
    <col min="3592" max="3592" width="17.28515625" style="4" customWidth="1"/>
    <col min="3593" max="3835" width="9.140625" style="4"/>
    <col min="3836" max="3836" width="32.7109375" style="4" customWidth="1"/>
    <col min="3837" max="3837" width="7.7109375" style="4" customWidth="1"/>
    <col min="3838" max="3838" width="8" style="4" customWidth="1"/>
    <col min="3839" max="3839" width="8.140625" style="4" customWidth="1"/>
    <col min="3840" max="3840" width="9.42578125" style="4" customWidth="1"/>
    <col min="3841" max="3846" width="7.7109375" style="4" customWidth="1"/>
    <col min="3847" max="3847" width="8.42578125" style="4" customWidth="1"/>
    <col min="3848" max="3848" width="17.28515625" style="4" customWidth="1"/>
    <col min="3849" max="4091" width="9.140625" style="4"/>
    <col min="4092" max="4092" width="32.7109375" style="4" customWidth="1"/>
    <col min="4093" max="4093" width="7.7109375" style="4" customWidth="1"/>
    <col min="4094" max="4094" width="8" style="4" customWidth="1"/>
    <col min="4095" max="4095" width="8.140625" style="4" customWidth="1"/>
    <col min="4096" max="4096" width="9.42578125" style="4" customWidth="1"/>
    <col min="4097" max="4102" width="7.7109375" style="4" customWidth="1"/>
    <col min="4103" max="4103" width="8.42578125" style="4" customWidth="1"/>
    <col min="4104" max="4104" width="17.28515625" style="4" customWidth="1"/>
    <col min="4105" max="4347" width="9.140625" style="4"/>
    <col min="4348" max="4348" width="32.7109375" style="4" customWidth="1"/>
    <col min="4349" max="4349" width="7.7109375" style="4" customWidth="1"/>
    <col min="4350" max="4350" width="8" style="4" customWidth="1"/>
    <col min="4351" max="4351" width="8.140625" style="4" customWidth="1"/>
    <col min="4352" max="4352" width="9.42578125" style="4" customWidth="1"/>
    <col min="4353" max="4358" width="7.7109375" style="4" customWidth="1"/>
    <col min="4359" max="4359" width="8.42578125" style="4" customWidth="1"/>
    <col min="4360" max="4360" width="17.28515625" style="4" customWidth="1"/>
    <col min="4361" max="4603" width="9.140625" style="4"/>
    <col min="4604" max="4604" width="32.7109375" style="4" customWidth="1"/>
    <col min="4605" max="4605" width="7.7109375" style="4" customWidth="1"/>
    <col min="4606" max="4606" width="8" style="4" customWidth="1"/>
    <col min="4607" max="4607" width="8.140625" style="4" customWidth="1"/>
    <col min="4608" max="4608" width="9.42578125" style="4" customWidth="1"/>
    <col min="4609" max="4614" width="7.7109375" style="4" customWidth="1"/>
    <col min="4615" max="4615" width="8.42578125" style="4" customWidth="1"/>
    <col min="4616" max="4616" width="17.28515625" style="4" customWidth="1"/>
    <col min="4617" max="4859" width="9.140625" style="4"/>
    <col min="4860" max="4860" width="32.7109375" style="4" customWidth="1"/>
    <col min="4861" max="4861" width="7.7109375" style="4" customWidth="1"/>
    <col min="4862" max="4862" width="8" style="4" customWidth="1"/>
    <col min="4863" max="4863" width="8.140625" style="4" customWidth="1"/>
    <col min="4864" max="4864" width="9.42578125" style="4" customWidth="1"/>
    <col min="4865" max="4870" width="7.7109375" style="4" customWidth="1"/>
    <col min="4871" max="4871" width="8.42578125" style="4" customWidth="1"/>
    <col min="4872" max="4872" width="17.28515625" style="4" customWidth="1"/>
    <col min="4873" max="5115" width="9.140625" style="4"/>
    <col min="5116" max="5116" width="32.7109375" style="4" customWidth="1"/>
    <col min="5117" max="5117" width="7.7109375" style="4" customWidth="1"/>
    <col min="5118" max="5118" width="8" style="4" customWidth="1"/>
    <col min="5119" max="5119" width="8.140625" style="4" customWidth="1"/>
    <col min="5120" max="5120" width="9.42578125" style="4" customWidth="1"/>
    <col min="5121" max="5126" width="7.7109375" style="4" customWidth="1"/>
    <col min="5127" max="5127" width="8.42578125" style="4" customWidth="1"/>
    <col min="5128" max="5128" width="17.28515625" style="4" customWidth="1"/>
    <col min="5129" max="5371" width="9.140625" style="4"/>
    <col min="5372" max="5372" width="32.7109375" style="4" customWidth="1"/>
    <col min="5373" max="5373" width="7.7109375" style="4" customWidth="1"/>
    <col min="5374" max="5374" width="8" style="4" customWidth="1"/>
    <col min="5375" max="5375" width="8.140625" style="4" customWidth="1"/>
    <col min="5376" max="5376" width="9.42578125" style="4" customWidth="1"/>
    <col min="5377" max="5382" width="7.7109375" style="4" customWidth="1"/>
    <col min="5383" max="5383" width="8.42578125" style="4" customWidth="1"/>
    <col min="5384" max="5384" width="17.28515625" style="4" customWidth="1"/>
    <col min="5385" max="5627" width="9.140625" style="4"/>
    <col min="5628" max="5628" width="32.7109375" style="4" customWidth="1"/>
    <col min="5629" max="5629" width="7.7109375" style="4" customWidth="1"/>
    <col min="5630" max="5630" width="8" style="4" customWidth="1"/>
    <col min="5631" max="5631" width="8.140625" style="4" customWidth="1"/>
    <col min="5632" max="5632" width="9.42578125" style="4" customWidth="1"/>
    <col min="5633" max="5638" width="7.7109375" style="4" customWidth="1"/>
    <col min="5639" max="5639" width="8.42578125" style="4" customWidth="1"/>
    <col min="5640" max="5640" width="17.28515625" style="4" customWidth="1"/>
    <col min="5641" max="5883" width="9.140625" style="4"/>
    <col min="5884" max="5884" width="32.7109375" style="4" customWidth="1"/>
    <col min="5885" max="5885" width="7.7109375" style="4" customWidth="1"/>
    <col min="5886" max="5886" width="8" style="4" customWidth="1"/>
    <col min="5887" max="5887" width="8.140625" style="4" customWidth="1"/>
    <col min="5888" max="5888" width="9.42578125" style="4" customWidth="1"/>
    <col min="5889" max="5894" width="7.7109375" style="4" customWidth="1"/>
    <col min="5895" max="5895" width="8.42578125" style="4" customWidth="1"/>
    <col min="5896" max="5896" width="17.28515625" style="4" customWidth="1"/>
    <col min="5897" max="6139" width="9.140625" style="4"/>
    <col min="6140" max="6140" width="32.7109375" style="4" customWidth="1"/>
    <col min="6141" max="6141" width="7.7109375" style="4" customWidth="1"/>
    <col min="6142" max="6142" width="8" style="4" customWidth="1"/>
    <col min="6143" max="6143" width="8.140625" style="4" customWidth="1"/>
    <col min="6144" max="6144" width="9.42578125" style="4" customWidth="1"/>
    <col min="6145" max="6150" width="7.7109375" style="4" customWidth="1"/>
    <col min="6151" max="6151" width="8.42578125" style="4" customWidth="1"/>
    <col min="6152" max="6152" width="17.28515625" style="4" customWidth="1"/>
    <col min="6153" max="6395" width="9.140625" style="4"/>
    <col min="6396" max="6396" width="32.7109375" style="4" customWidth="1"/>
    <col min="6397" max="6397" width="7.7109375" style="4" customWidth="1"/>
    <col min="6398" max="6398" width="8" style="4" customWidth="1"/>
    <col min="6399" max="6399" width="8.140625" style="4" customWidth="1"/>
    <col min="6400" max="6400" width="9.42578125" style="4" customWidth="1"/>
    <col min="6401" max="6406" width="7.7109375" style="4" customWidth="1"/>
    <col min="6407" max="6407" width="8.42578125" style="4" customWidth="1"/>
    <col min="6408" max="6408" width="17.28515625" style="4" customWidth="1"/>
    <col min="6409" max="6651" width="9.140625" style="4"/>
    <col min="6652" max="6652" width="32.7109375" style="4" customWidth="1"/>
    <col min="6653" max="6653" width="7.7109375" style="4" customWidth="1"/>
    <col min="6654" max="6654" width="8" style="4" customWidth="1"/>
    <col min="6655" max="6655" width="8.140625" style="4" customWidth="1"/>
    <col min="6656" max="6656" width="9.42578125" style="4" customWidth="1"/>
    <col min="6657" max="6662" width="7.7109375" style="4" customWidth="1"/>
    <col min="6663" max="6663" width="8.42578125" style="4" customWidth="1"/>
    <col min="6664" max="6664" width="17.28515625" style="4" customWidth="1"/>
    <col min="6665" max="6907" width="9.140625" style="4"/>
    <col min="6908" max="6908" width="32.7109375" style="4" customWidth="1"/>
    <col min="6909" max="6909" width="7.7109375" style="4" customWidth="1"/>
    <col min="6910" max="6910" width="8" style="4" customWidth="1"/>
    <col min="6911" max="6911" width="8.140625" style="4" customWidth="1"/>
    <col min="6912" max="6912" width="9.42578125" style="4" customWidth="1"/>
    <col min="6913" max="6918" width="7.7109375" style="4" customWidth="1"/>
    <col min="6919" max="6919" width="8.42578125" style="4" customWidth="1"/>
    <col min="6920" max="6920" width="17.28515625" style="4" customWidth="1"/>
    <col min="6921" max="7163" width="9.140625" style="4"/>
    <col min="7164" max="7164" width="32.7109375" style="4" customWidth="1"/>
    <col min="7165" max="7165" width="7.7109375" style="4" customWidth="1"/>
    <col min="7166" max="7166" width="8" style="4" customWidth="1"/>
    <col min="7167" max="7167" width="8.140625" style="4" customWidth="1"/>
    <col min="7168" max="7168" width="9.42578125" style="4" customWidth="1"/>
    <col min="7169" max="7174" width="7.7109375" style="4" customWidth="1"/>
    <col min="7175" max="7175" width="8.42578125" style="4" customWidth="1"/>
    <col min="7176" max="7176" width="17.28515625" style="4" customWidth="1"/>
    <col min="7177" max="7419" width="9.140625" style="4"/>
    <col min="7420" max="7420" width="32.7109375" style="4" customWidth="1"/>
    <col min="7421" max="7421" width="7.7109375" style="4" customWidth="1"/>
    <col min="7422" max="7422" width="8" style="4" customWidth="1"/>
    <col min="7423" max="7423" width="8.140625" style="4" customWidth="1"/>
    <col min="7424" max="7424" width="9.42578125" style="4" customWidth="1"/>
    <col min="7425" max="7430" width="7.7109375" style="4" customWidth="1"/>
    <col min="7431" max="7431" width="8.42578125" style="4" customWidth="1"/>
    <col min="7432" max="7432" width="17.28515625" style="4" customWidth="1"/>
    <col min="7433" max="7675" width="9.140625" style="4"/>
    <col min="7676" max="7676" width="32.7109375" style="4" customWidth="1"/>
    <col min="7677" max="7677" width="7.7109375" style="4" customWidth="1"/>
    <col min="7678" max="7678" width="8" style="4" customWidth="1"/>
    <col min="7679" max="7679" width="8.140625" style="4" customWidth="1"/>
    <col min="7680" max="7680" width="9.42578125" style="4" customWidth="1"/>
    <col min="7681" max="7686" width="7.7109375" style="4" customWidth="1"/>
    <col min="7687" max="7687" width="8.42578125" style="4" customWidth="1"/>
    <col min="7688" max="7688" width="17.28515625" style="4" customWidth="1"/>
    <col min="7689" max="7931" width="9.140625" style="4"/>
    <col min="7932" max="7932" width="32.7109375" style="4" customWidth="1"/>
    <col min="7933" max="7933" width="7.7109375" style="4" customWidth="1"/>
    <col min="7934" max="7934" width="8" style="4" customWidth="1"/>
    <col min="7935" max="7935" width="8.140625" style="4" customWidth="1"/>
    <col min="7936" max="7936" width="9.42578125" style="4" customWidth="1"/>
    <col min="7937" max="7942" width="7.7109375" style="4" customWidth="1"/>
    <col min="7943" max="7943" width="8.42578125" style="4" customWidth="1"/>
    <col min="7944" max="7944" width="17.28515625" style="4" customWidth="1"/>
    <col min="7945" max="8187" width="9.140625" style="4"/>
    <col min="8188" max="8188" width="32.7109375" style="4" customWidth="1"/>
    <col min="8189" max="8189" width="7.7109375" style="4" customWidth="1"/>
    <col min="8190" max="8190" width="8" style="4" customWidth="1"/>
    <col min="8191" max="8191" width="8.140625" style="4" customWidth="1"/>
    <col min="8192" max="8192" width="9.42578125" style="4" customWidth="1"/>
    <col min="8193" max="8198" width="7.7109375" style="4" customWidth="1"/>
    <col min="8199" max="8199" width="8.42578125" style="4" customWidth="1"/>
    <col min="8200" max="8200" width="17.28515625" style="4" customWidth="1"/>
    <col min="8201" max="8443" width="9.140625" style="4"/>
    <col min="8444" max="8444" width="32.7109375" style="4" customWidth="1"/>
    <col min="8445" max="8445" width="7.7109375" style="4" customWidth="1"/>
    <col min="8446" max="8446" width="8" style="4" customWidth="1"/>
    <col min="8447" max="8447" width="8.140625" style="4" customWidth="1"/>
    <col min="8448" max="8448" width="9.42578125" style="4" customWidth="1"/>
    <col min="8449" max="8454" width="7.7109375" style="4" customWidth="1"/>
    <col min="8455" max="8455" width="8.42578125" style="4" customWidth="1"/>
    <col min="8456" max="8456" width="17.28515625" style="4" customWidth="1"/>
    <col min="8457" max="8699" width="9.140625" style="4"/>
    <col min="8700" max="8700" width="32.7109375" style="4" customWidth="1"/>
    <col min="8701" max="8701" width="7.7109375" style="4" customWidth="1"/>
    <col min="8702" max="8702" width="8" style="4" customWidth="1"/>
    <col min="8703" max="8703" width="8.140625" style="4" customWidth="1"/>
    <col min="8704" max="8704" width="9.42578125" style="4" customWidth="1"/>
    <col min="8705" max="8710" width="7.7109375" style="4" customWidth="1"/>
    <col min="8711" max="8711" width="8.42578125" style="4" customWidth="1"/>
    <col min="8712" max="8712" width="17.28515625" style="4" customWidth="1"/>
    <col min="8713" max="8955" width="9.140625" style="4"/>
    <col min="8956" max="8956" width="32.7109375" style="4" customWidth="1"/>
    <col min="8957" max="8957" width="7.7109375" style="4" customWidth="1"/>
    <col min="8958" max="8958" width="8" style="4" customWidth="1"/>
    <col min="8959" max="8959" width="8.140625" style="4" customWidth="1"/>
    <col min="8960" max="8960" width="9.42578125" style="4" customWidth="1"/>
    <col min="8961" max="8966" width="7.7109375" style="4" customWidth="1"/>
    <col min="8967" max="8967" width="8.42578125" style="4" customWidth="1"/>
    <col min="8968" max="8968" width="17.28515625" style="4" customWidth="1"/>
    <col min="8969" max="9211" width="9.140625" style="4"/>
    <col min="9212" max="9212" width="32.7109375" style="4" customWidth="1"/>
    <col min="9213" max="9213" width="7.7109375" style="4" customWidth="1"/>
    <col min="9214" max="9214" width="8" style="4" customWidth="1"/>
    <col min="9215" max="9215" width="8.140625" style="4" customWidth="1"/>
    <col min="9216" max="9216" width="9.42578125" style="4" customWidth="1"/>
    <col min="9217" max="9222" width="7.7109375" style="4" customWidth="1"/>
    <col min="9223" max="9223" width="8.42578125" style="4" customWidth="1"/>
    <col min="9224" max="9224" width="17.28515625" style="4" customWidth="1"/>
    <col min="9225" max="9467" width="9.140625" style="4"/>
    <col min="9468" max="9468" width="32.7109375" style="4" customWidth="1"/>
    <col min="9469" max="9469" width="7.7109375" style="4" customWidth="1"/>
    <col min="9470" max="9470" width="8" style="4" customWidth="1"/>
    <col min="9471" max="9471" width="8.140625" style="4" customWidth="1"/>
    <col min="9472" max="9472" width="9.42578125" style="4" customWidth="1"/>
    <col min="9473" max="9478" width="7.7109375" style="4" customWidth="1"/>
    <col min="9479" max="9479" width="8.42578125" style="4" customWidth="1"/>
    <col min="9480" max="9480" width="17.28515625" style="4" customWidth="1"/>
    <col min="9481" max="9723" width="9.140625" style="4"/>
    <col min="9724" max="9724" width="32.7109375" style="4" customWidth="1"/>
    <col min="9725" max="9725" width="7.7109375" style="4" customWidth="1"/>
    <col min="9726" max="9726" width="8" style="4" customWidth="1"/>
    <col min="9727" max="9727" width="8.140625" style="4" customWidth="1"/>
    <col min="9728" max="9728" width="9.42578125" style="4" customWidth="1"/>
    <col min="9729" max="9734" width="7.7109375" style="4" customWidth="1"/>
    <col min="9735" max="9735" width="8.42578125" style="4" customWidth="1"/>
    <col min="9736" max="9736" width="17.28515625" style="4" customWidth="1"/>
    <col min="9737" max="9979" width="9.140625" style="4"/>
    <col min="9980" max="9980" width="32.7109375" style="4" customWidth="1"/>
    <col min="9981" max="9981" width="7.7109375" style="4" customWidth="1"/>
    <col min="9982" max="9982" width="8" style="4" customWidth="1"/>
    <col min="9983" max="9983" width="8.140625" style="4" customWidth="1"/>
    <col min="9984" max="9984" width="9.42578125" style="4" customWidth="1"/>
    <col min="9985" max="9990" width="7.7109375" style="4" customWidth="1"/>
    <col min="9991" max="9991" width="8.42578125" style="4" customWidth="1"/>
    <col min="9992" max="9992" width="17.28515625" style="4" customWidth="1"/>
    <col min="9993" max="10235" width="9.140625" style="4"/>
    <col min="10236" max="10236" width="32.7109375" style="4" customWidth="1"/>
    <col min="10237" max="10237" width="7.7109375" style="4" customWidth="1"/>
    <col min="10238" max="10238" width="8" style="4" customWidth="1"/>
    <col min="10239" max="10239" width="8.140625" style="4" customWidth="1"/>
    <col min="10240" max="10240" width="9.42578125" style="4" customWidth="1"/>
    <col min="10241" max="10246" width="7.7109375" style="4" customWidth="1"/>
    <col min="10247" max="10247" width="8.42578125" style="4" customWidth="1"/>
    <col min="10248" max="10248" width="17.28515625" style="4" customWidth="1"/>
    <col min="10249" max="10491" width="9.140625" style="4"/>
    <col min="10492" max="10492" width="32.7109375" style="4" customWidth="1"/>
    <col min="10493" max="10493" width="7.7109375" style="4" customWidth="1"/>
    <col min="10494" max="10494" width="8" style="4" customWidth="1"/>
    <col min="10495" max="10495" width="8.140625" style="4" customWidth="1"/>
    <col min="10496" max="10496" width="9.42578125" style="4" customWidth="1"/>
    <col min="10497" max="10502" width="7.7109375" style="4" customWidth="1"/>
    <col min="10503" max="10503" width="8.42578125" style="4" customWidth="1"/>
    <col min="10504" max="10504" width="17.28515625" style="4" customWidth="1"/>
    <col min="10505" max="10747" width="9.140625" style="4"/>
    <col min="10748" max="10748" width="32.7109375" style="4" customWidth="1"/>
    <col min="10749" max="10749" width="7.7109375" style="4" customWidth="1"/>
    <col min="10750" max="10750" width="8" style="4" customWidth="1"/>
    <col min="10751" max="10751" width="8.140625" style="4" customWidth="1"/>
    <col min="10752" max="10752" width="9.42578125" style="4" customWidth="1"/>
    <col min="10753" max="10758" width="7.7109375" style="4" customWidth="1"/>
    <col min="10759" max="10759" width="8.42578125" style="4" customWidth="1"/>
    <col min="10760" max="10760" width="17.28515625" style="4" customWidth="1"/>
    <col min="10761" max="11003" width="9.140625" style="4"/>
    <col min="11004" max="11004" width="32.7109375" style="4" customWidth="1"/>
    <col min="11005" max="11005" width="7.7109375" style="4" customWidth="1"/>
    <col min="11006" max="11006" width="8" style="4" customWidth="1"/>
    <col min="11007" max="11007" width="8.140625" style="4" customWidth="1"/>
    <col min="11008" max="11008" width="9.42578125" style="4" customWidth="1"/>
    <col min="11009" max="11014" width="7.7109375" style="4" customWidth="1"/>
    <col min="11015" max="11015" width="8.42578125" style="4" customWidth="1"/>
    <col min="11016" max="11016" width="17.28515625" style="4" customWidth="1"/>
    <col min="11017" max="11259" width="9.140625" style="4"/>
    <col min="11260" max="11260" width="32.7109375" style="4" customWidth="1"/>
    <col min="11261" max="11261" width="7.7109375" style="4" customWidth="1"/>
    <col min="11262" max="11262" width="8" style="4" customWidth="1"/>
    <col min="11263" max="11263" width="8.140625" style="4" customWidth="1"/>
    <col min="11264" max="11264" width="9.42578125" style="4" customWidth="1"/>
    <col min="11265" max="11270" width="7.7109375" style="4" customWidth="1"/>
    <col min="11271" max="11271" width="8.42578125" style="4" customWidth="1"/>
    <col min="11272" max="11272" width="17.28515625" style="4" customWidth="1"/>
    <col min="11273" max="11515" width="9.140625" style="4"/>
    <col min="11516" max="11516" width="32.7109375" style="4" customWidth="1"/>
    <col min="11517" max="11517" width="7.7109375" style="4" customWidth="1"/>
    <col min="11518" max="11518" width="8" style="4" customWidth="1"/>
    <col min="11519" max="11519" width="8.140625" style="4" customWidth="1"/>
    <col min="11520" max="11520" width="9.42578125" style="4" customWidth="1"/>
    <col min="11521" max="11526" width="7.7109375" style="4" customWidth="1"/>
    <col min="11527" max="11527" width="8.42578125" style="4" customWidth="1"/>
    <col min="11528" max="11528" width="17.28515625" style="4" customWidth="1"/>
    <col min="11529" max="11771" width="9.140625" style="4"/>
    <col min="11772" max="11772" width="32.7109375" style="4" customWidth="1"/>
    <col min="11773" max="11773" width="7.7109375" style="4" customWidth="1"/>
    <col min="11774" max="11774" width="8" style="4" customWidth="1"/>
    <col min="11775" max="11775" width="8.140625" style="4" customWidth="1"/>
    <col min="11776" max="11776" width="9.42578125" style="4" customWidth="1"/>
    <col min="11777" max="11782" width="7.7109375" style="4" customWidth="1"/>
    <col min="11783" max="11783" width="8.42578125" style="4" customWidth="1"/>
    <col min="11784" max="11784" width="17.28515625" style="4" customWidth="1"/>
    <col min="11785" max="12027" width="9.140625" style="4"/>
    <col min="12028" max="12028" width="32.7109375" style="4" customWidth="1"/>
    <col min="12029" max="12029" width="7.7109375" style="4" customWidth="1"/>
    <col min="12030" max="12030" width="8" style="4" customWidth="1"/>
    <col min="12031" max="12031" width="8.140625" style="4" customWidth="1"/>
    <col min="12032" max="12032" width="9.42578125" style="4" customWidth="1"/>
    <col min="12033" max="12038" width="7.7109375" style="4" customWidth="1"/>
    <col min="12039" max="12039" width="8.42578125" style="4" customWidth="1"/>
    <col min="12040" max="12040" width="17.28515625" style="4" customWidth="1"/>
    <col min="12041" max="12283" width="9.140625" style="4"/>
    <col min="12284" max="12284" width="32.7109375" style="4" customWidth="1"/>
    <col min="12285" max="12285" width="7.7109375" style="4" customWidth="1"/>
    <col min="12286" max="12286" width="8" style="4" customWidth="1"/>
    <col min="12287" max="12287" width="8.140625" style="4" customWidth="1"/>
    <col min="12288" max="12288" width="9.42578125" style="4" customWidth="1"/>
    <col min="12289" max="12294" width="7.7109375" style="4" customWidth="1"/>
    <col min="12295" max="12295" width="8.42578125" style="4" customWidth="1"/>
    <col min="12296" max="12296" width="17.28515625" style="4" customWidth="1"/>
    <col min="12297" max="12539" width="9.140625" style="4"/>
    <col min="12540" max="12540" width="32.7109375" style="4" customWidth="1"/>
    <col min="12541" max="12541" width="7.7109375" style="4" customWidth="1"/>
    <col min="12542" max="12542" width="8" style="4" customWidth="1"/>
    <col min="12543" max="12543" width="8.140625" style="4" customWidth="1"/>
    <col min="12544" max="12544" width="9.42578125" style="4" customWidth="1"/>
    <col min="12545" max="12550" width="7.7109375" style="4" customWidth="1"/>
    <col min="12551" max="12551" width="8.42578125" style="4" customWidth="1"/>
    <col min="12552" max="12552" width="17.28515625" style="4" customWidth="1"/>
    <col min="12553" max="12795" width="9.140625" style="4"/>
    <col min="12796" max="12796" width="32.7109375" style="4" customWidth="1"/>
    <col min="12797" max="12797" width="7.7109375" style="4" customWidth="1"/>
    <col min="12798" max="12798" width="8" style="4" customWidth="1"/>
    <col min="12799" max="12799" width="8.140625" style="4" customWidth="1"/>
    <col min="12800" max="12800" width="9.42578125" style="4" customWidth="1"/>
    <col min="12801" max="12806" width="7.7109375" style="4" customWidth="1"/>
    <col min="12807" max="12807" width="8.42578125" style="4" customWidth="1"/>
    <col min="12808" max="12808" width="17.28515625" style="4" customWidth="1"/>
    <col min="12809" max="13051" width="9.140625" style="4"/>
    <col min="13052" max="13052" width="32.7109375" style="4" customWidth="1"/>
    <col min="13053" max="13053" width="7.7109375" style="4" customWidth="1"/>
    <col min="13054" max="13054" width="8" style="4" customWidth="1"/>
    <col min="13055" max="13055" width="8.140625" style="4" customWidth="1"/>
    <col min="13056" max="13056" width="9.42578125" style="4" customWidth="1"/>
    <col min="13057" max="13062" width="7.7109375" style="4" customWidth="1"/>
    <col min="13063" max="13063" width="8.42578125" style="4" customWidth="1"/>
    <col min="13064" max="13064" width="17.28515625" style="4" customWidth="1"/>
    <col min="13065" max="13307" width="9.140625" style="4"/>
    <col min="13308" max="13308" width="32.7109375" style="4" customWidth="1"/>
    <col min="13309" max="13309" width="7.7109375" style="4" customWidth="1"/>
    <col min="13310" max="13310" width="8" style="4" customWidth="1"/>
    <col min="13311" max="13311" width="8.140625" style="4" customWidth="1"/>
    <col min="13312" max="13312" width="9.42578125" style="4" customWidth="1"/>
    <col min="13313" max="13318" width="7.7109375" style="4" customWidth="1"/>
    <col min="13319" max="13319" width="8.42578125" style="4" customWidth="1"/>
    <col min="13320" max="13320" width="17.28515625" style="4" customWidth="1"/>
    <col min="13321" max="13563" width="9.140625" style="4"/>
    <col min="13564" max="13564" width="32.7109375" style="4" customWidth="1"/>
    <col min="13565" max="13565" width="7.7109375" style="4" customWidth="1"/>
    <col min="13566" max="13566" width="8" style="4" customWidth="1"/>
    <col min="13567" max="13567" width="8.140625" style="4" customWidth="1"/>
    <col min="13568" max="13568" width="9.42578125" style="4" customWidth="1"/>
    <col min="13569" max="13574" width="7.7109375" style="4" customWidth="1"/>
    <col min="13575" max="13575" width="8.42578125" style="4" customWidth="1"/>
    <col min="13576" max="13576" width="17.28515625" style="4" customWidth="1"/>
    <col min="13577" max="13819" width="9.140625" style="4"/>
    <col min="13820" max="13820" width="32.7109375" style="4" customWidth="1"/>
    <col min="13821" max="13821" width="7.7109375" style="4" customWidth="1"/>
    <col min="13822" max="13822" width="8" style="4" customWidth="1"/>
    <col min="13823" max="13823" width="8.140625" style="4" customWidth="1"/>
    <col min="13824" max="13824" width="9.42578125" style="4" customWidth="1"/>
    <col min="13825" max="13830" width="7.7109375" style="4" customWidth="1"/>
    <col min="13831" max="13831" width="8.42578125" style="4" customWidth="1"/>
    <col min="13832" max="13832" width="17.28515625" style="4" customWidth="1"/>
    <col min="13833" max="14075" width="9.140625" style="4"/>
    <col min="14076" max="14076" width="32.7109375" style="4" customWidth="1"/>
    <col min="14077" max="14077" width="7.7109375" style="4" customWidth="1"/>
    <col min="14078" max="14078" width="8" style="4" customWidth="1"/>
    <col min="14079" max="14079" width="8.140625" style="4" customWidth="1"/>
    <col min="14080" max="14080" width="9.42578125" style="4" customWidth="1"/>
    <col min="14081" max="14086" width="7.7109375" style="4" customWidth="1"/>
    <col min="14087" max="14087" width="8.42578125" style="4" customWidth="1"/>
    <col min="14088" max="14088" width="17.28515625" style="4" customWidth="1"/>
    <col min="14089" max="14331" width="9.140625" style="4"/>
    <col min="14332" max="14332" width="32.7109375" style="4" customWidth="1"/>
    <col min="14333" max="14333" width="7.7109375" style="4" customWidth="1"/>
    <col min="14334" max="14334" width="8" style="4" customWidth="1"/>
    <col min="14335" max="14335" width="8.140625" style="4" customWidth="1"/>
    <col min="14336" max="14336" width="9.42578125" style="4" customWidth="1"/>
    <col min="14337" max="14342" width="7.7109375" style="4" customWidth="1"/>
    <col min="14343" max="14343" width="8.42578125" style="4" customWidth="1"/>
    <col min="14344" max="14344" width="17.28515625" style="4" customWidth="1"/>
    <col min="14345" max="14587" width="9.140625" style="4"/>
    <col min="14588" max="14588" width="32.7109375" style="4" customWidth="1"/>
    <col min="14589" max="14589" width="7.7109375" style="4" customWidth="1"/>
    <col min="14590" max="14590" width="8" style="4" customWidth="1"/>
    <col min="14591" max="14591" width="8.140625" style="4" customWidth="1"/>
    <col min="14592" max="14592" width="9.42578125" style="4" customWidth="1"/>
    <col min="14593" max="14598" width="7.7109375" style="4" customWidth="1"/>
    <col min="14599" max="14599" width="8.42578125" style="4" customWidth="1"/>
    <col min="14600" max="14600" width="17.28515625" style="4" customWidth="1"/>
    <col min="14601" max="14843" width="9.140625" style="4"/>
    <col min="14844" max="14844" width="32.7109375" style="4" customWidth="1"/>
    <col min="14845" max="14845" width="7.7109375" style="4" customWidth="1"/>
    <col min="14846" max="14846" width="8" style="4" customWidth="1"/>
    <col min="14847" max="14847" width="8.140625" style="4" customWidth="1"/>
    <col min="14848" max="14848" width="9.42578125" style="4" customWidth="1"/>
    <col min="14849" max="14854" width="7.7109375" style="4" customWidth="1"/>
    <col min="14855" max="14855" width="8.42578125" style="4" customWidth="1"/>
    <col min="14856" max="14856" width="17.28515625" style="4" customWidth="1"/>
    <col min="14857" max="15099" width="9.140625" style="4"/>
    <col min="15100" max="15100" width="32.7109375" style="4" customWidth="1"/>
    <col min="15101" max="15101" width="7.7109375" style="4" customWidth="1"/>
    <col min="15102" max="15102" width="8" style="4" customWidth="1"/>
    <col min="15103" max="15103" width="8.140625" style="4" customWidth="1"/>
    <col min="15104" max="15104" width="9.42578125" style="4" customWidth="1"/>
    <col min="15105" max="15110" width="7.7109375" style="4" customWidth="1"/>
    <col min="15111" max="15111" width="8.42578125" style="4" customWidth="1"/>
    <col min="15112" max="15112" width="17.28515625" style="4" customWidth="1"/>
    <col min="15113" max="15355" width="9.140625" style="4"/>
    <col min="15356" max="15356" width="32.7109375" style="4" customWidth="1"/>
    <col min="15357" max="15357" width="7.7109375" style="4" customWidth="1"/>
    <col min="15358" max="15358" width="8" style="4" customWidth="1"/>
    <col min="15359" max="15359" width="8.140625" style="4" customWidth="1"/>
    <col min="15360" max="15360" width="9.42578125" style="4" customWidth="1"/>
    <col min="15361" max="15366" width="7.7109375" style="4" customWidth="1"/>
    <col min="15367" max="15367" width="8.42578125" style="4" customWidth="1"/>
    <col min="15368" max="15368" width="17.28515625" style="4" customWidth="1"/>
    <col min="15369" max="15611" width="9.140625" style="4"/>
    <col min="15612" max="15612" width="32.7109375" style="4" customWidth="1"/>
    <col min="15613" max="15613" width="7.7109375" style="4" customWidth="1"/>
    <col min="15614" max="15614" width="8" style="4" customWidth="1"/>
    <col min="15615" max="15615" width="8.140625" style="4" customWidth="1"/>
    <col min="15616" max="15616" width="9.42578125" style="4" customWidth="1"/>
    <col min="15617" max="15622" width="7.7109375" style="4" customWidth="1"/>
    <col min="15623" max="15623" width="8.42578125" style="4" customWidth="1"/>
    <col min="15624" max="15624" width="17.28515625" style="4" customWidth="1"/>
    <col min="15625" max="15867" width="9.140625" style="4"/>
    <col min="15868" max="15868" width="32.7109375" style="4" customWidth="1"/>
    <col min="15869" max="15869" width="7.7109375" style="4" customWidth="1"/>
    <col min="15870" max="15870" width="8" style="4" customWidth="1"/>
    <col min="15871" max="15871" width="8.140625" style="4" customWidth="1"/>
    <col min="15872" max="15872" width="9.42578125" style="4" customWidth="1"/>
    <col min="15873" max="15878" width="7.7109375" style="4" customWidth="1"/>
    <col min="15879" max="15879" width="8.42578125" style="4" customWidth="1"/>
    <col min="15880" max="15880" width="17.28515625" style="4" customWidth="1"/>
    <col min="15881" max="16123" width="9.140625" style="4"/>
    <col min="16124" max="16124" width="32.7109375" style="4" customWidth="1"/>
    <col min="16125" max="16125" width="7.7109375" style="4" customWidth="1"/>
    <col min="16126" max="16126" width="8" style="4" customWidth="1"/>
    <col min="16127" max="16127" width="8.140625" style="4" customWidth="1"/>
    <col min="16128" max="16128" width="9.42578125" style="4" customWidth="1"/>
    <col min="16129" max="16134" width="7.7109375" style="4" customWidth="1"/>
    <col min="16135" max="16135" width="8.42578125" style="4" customWidth="1"/>
    <col min="16136" max="16136" width="17.28515625" style="4" customWidth="1"/>
    <col min="16137" max="16384" width="9.140625" style="4"/>
  </cols>
  <sheetData>
    <row r="1" spans="1:8" s="4" customFormat="1" x14ac:dyDescent="0.2">
      <c r="A1" s="72" t="s">
        <v>1</v>
      </c>
      <c r="B1" s="72"/>
      <c r="C1" s="72"/>
      <c r="D1" s="72"/>
      <c r="E1" s="72"/>
      <c r="F1" s="72"/>
      <c r="G1" s="72"/>
      <c r="H1" s="72"/>
    </row>
    <row r="2" spans="1:8" s="4" customFormat="1" ht="8.25" customHeight="1" x14ac:dyDescent="0.2">
      <c r="A2" s="12" t="s">
        <v>2</v>
      </c>
      <c r="B2" s="72" t="s">
        <v>3</v>
      </c>
      <c r="C2" s="72"/>
      <c r="D2" s="72"/>
      <c r="E2" s="72"/>
      <c r="F2" s="72"/>
      <c r="G2" s="12" t="s">
        <v>4</v>
      </c>
      <c r="H2" s="12" t="s">
        <v>5</v>
      </c>
    </row>
    <row r="3" spans="1:8" s="4" customFormat="1" ht="11.45" customHeight="1" x14ac:dyDescent="0.2">
      <c r="A3" s="12"/>
      <c r="B3" s="28" t="s">
        <v>6</v>
      </c>
      <c r="C3" s="28" t="s">
        <v>7</v>
      </c>
      <c r="D3" s="28" t="s">
        <v>8</v>
      </c>
      <c r="E3" s="28" t="s">
        <v>9</v>
      </c>
      <c r="F3" s="28" t="s">
        <v>10</v>
      </c>
      <c r="G3" s="12"/>
      <c r="H3" s="12"/>
    </row>
    <row r="4" spans="1:8" s="4" customFormat="1" x14ac:dyDescent="0.2">
      <c r="A4" s="12" t="s">
        <v>11</v>
      </c>
      <c r="B4" s="12"/>
      <c r="C4" s="12"/>
      <c r="D4" s="12"/>
      <c r="E4" s="12"/>
      <c r="F4" s="12"/>
      <c r="G4" s="12"/>
      <c r="H4" s="12"/>
    </row>
    <row r="5" spans="1:8" s="4" customFormat="1" ht="11.45" customHeight="1" x14ac:dyDescent="0.2">
      <c r="A5" s="17" t="s">
        <v>12</v>
      </c>
      <c r="B5" s="24">
        <v>205</v>
      </c>
      <c r="C5" s="94">
        <v>4.57</v>
      </c>
      <c r="D5" s="94">
        <v>5.6</v>
      </c>
      <c r="E5" s="94">
        <v>32.619999999999997</v>
      </c>
      <c r="F5" s="94">
        <v>197.26</v>
      </c>
      <c r="G5" s="24" t="s">
        <v>13</v>
      </c>
      <c r="H5" s="95" t="s">
        <v>14</v>
      </c>
    </row>
    <row r="6" spans="1:8" s="4" customFormat="1" ht="11.45" customHeight="1" x14ac:dyDescent="0.2">
      <c r="A6" s="17" t="s">
        <v>15</v>
      </c>
      <c r="B6" s="14">
        <v>30</v>
      </c>
      <c r="C6" s="94">
        <v>6.96</v>
      </c>
      <c r="D6" s="94">
        <v>8.85</v>
      </c>
      <c r="E6" s="94">
        <v>0</v>
      </c>
      <c r="F6" s="94">
        <v>108</v>
      </c>
      <c r="G6" s="24" t="s">
        <v>16</v>
      </c>
      <c r="H6" s="17" t="s">
        <v>17</v>
      </c>
    </row>
    <row r="7" spans="1:8" s="18" customFormat="1" x14ac:dyDescent="0.2">
      <c r="A7" s="13" t="s">
        <v>18</v>
      </c>
      <c r="B7" s="24">
        <v>30</v>
      </c>
      <c r="C7" s="94">
        <f>4.75/50*30</f>
        <v>2.85</v>
      </c>
      <c r="D7" s="94">
        <f>1.5/50*30</f>
        <v>0.89999999999999991</v>
      </c>
      <c r="E7" s="94">
        <f>26/50*30</f>
        <v>15.600000000000001</v>
      </c>
      <c r="F7" s="94">
        <f>132.5/50*30</f>
        <v>79.5</v>
      </c>
      <c r="G7" s="14" t="s">
        <v>19</v>
      </c>
      <c r="H7" s="95" t="s">
        <v>20</v>
      </c>
    </row>
    <row r="8" spans="1:8" s="4" customFormat="1" ht="12.75" customHeight="1" x14ac:dyDescent="0.2">
      <c r="A8" s="13" t="s">
        <v>21</v>
      </c>
      <c r="B8" s="14">
        <v>215</v>
      </c>
      <c r="C8" s="14">
        <v>7.0000000000000007E-2</v>
      </c>
      <c r="D8" s="14">
        <v>0.02</v>
      </c>
      <c r="E8" s="14">
        <v>15</v>
      </c>
      <c r="F8" s="14">
        <v>60</v>
      </c>
      <c r="G8" s="14" t="s">
        <v>22</v>
      </c>
      <c r="H8" s="17" t="s">
        <v>23</v>
      </c>
    </row>
    <row r="9" spans="1:8" s="99" customFormat="1" ht="10.9" customHeight="1" x14ac:dyDescent="0.25">
      <c r="A9" s="96" t="s">
        <v>24</v>
      </c>
      <c r="B9" s="97">
        <v>200</v>
      </c>
      <c r="C9" s="97">
        <v>0.6</v>
      </c>
      <c r="D9" s="97">
        <v>0.4</v>
      </c>
      <c r="E9" s="97">
        <v>20.2</v>
      </c>
      <c r="F9" s="97">
        <v>92</v>
      </c>
      <c r="G9" s="97"/>
      <c r="H9" s="98"/>
    </row>
    <row r="10" spans="1:8" s="4" customFormat="1" ht="11.45" customHeight="1" x14ac:dyDescent="0.2">
      <c r="A10" s="27" t="s">
        <v>25</v>
      </c>
      <c r="B10" s="28">
        <f t="shared" ref="B10:F10" si="0">SUM(B5:B9)</f>
        <v>680</v>
      </c>
      <c r="C10" s="58">
        <f t="shared" si="0"/>
        <v>15.05</v>
      </c>
      <c r="D10" s="58">
        <f t="shared" si="0"/>
        <v>15.77</v>
      </c>
      <c r="E10" s="58">
        <f t="shared" si="0"/>
        <v>83.42</v>
      </c>
      <c r="F10" s="58">
        <f t="shared" si="0"/>
        <v>536.76</v>
      </c>
      <c r="G10" s="28"/>
      <c r="H10" s="17"/>
    </row>
    <row r="11" spans="1:8" s="4" customFormat="1" x14ac:dyDescent="0.2">
      <c r="A11" s="72" t="s">
        <v>26</v>
      </c>
      <c r="B11" s="72"/>
      <c r="C11" s="72"/>
      <c r="D11" s="72"/>
      <c r="E11" s="72"/>
      <c r="F11" s="72"/>
      <c r="G11" s="72"/>
      <c r="H11" s="72"/>
    </row>
    <row r="12" spans="1:8" s="4" customFormat="1" ht="12" customHeight="1" x14ac:dyDescent="0.2">
      <c r="A12" s="17" t="s">
        <v>27</v>
      </c>
      <c r="B12" s="14">
        <v>200</v>
      </c>
      <c r="C12" s="94">
        <v>1.8</v>
      </c>
      <c r="D12" s="94">
        <v>5.3</v>
      </c>
      <c r="E12" s="94">
        <v>10.9</v>
      </c>
      <c r="F12" s="94">
        <v>100.5</v>
      </c>
      <c r="G12" s="24" t="s">
        <v>28</v>
      </c>
      <c r="H12" s="100" t="s">
        <v>29</v>
      </c>
    </row>
    <row r="13" spans="1:8" s="101" customFormat="1" x14ac:dyDescent="0.2">
      <c r="A13" s="13" t="s">
        <v>30</v>
      </c>
      <c r="B13" s="14">
        <v>90</v>
      </c>
      <c r="C13" s="94">
        <v>10.6</v>
      </c>
      <c r="D13" s="94">
        <v>12.6</v>
      </c>
      <c r="E13" s="94">
        <v>9.06</v>
      </c>
      <c r="F13" s="94">
        <v>207.09</v>
      </c>
      <c r="G13" s="14" t="s">
        <v>31</v>
      </c>
      <c r="H13" s="17" t="s">
        <v>32</v>
      </c>
    </row>
    <row r="14" spans="1:8" s="4" customFormat="1" ht="11.25" customHeight="1" x14ac:dyDescent="0.2">
      <c r="A14" s="17" t="s">
        <v>33</v>
      </c>
      <c r="B14" s="14">
        <v>5</v>
      </c>
      <c r="C14" s="94">
        <v>0.04</v>
      </c>
      <c r="D14" s="94">
        <v>3.6</v>
      </c>
      <c r="E14" s="94">
        <v>0.06</v>
      </c>
      <c r="F14" s="94">
        <v>33</v>
      </c>
      <c r="G14" s="24" t="s">
        <v>34</v>
      </c>
      <c r="H14" s="100" t="s">
        <v>35</v>
      </c>
    </row>
    <row r="15" spans="1:8" s="4" customFormat="1" ht="12.75" customHeight="1" x14ac:dyDescent="0.2">
      <c r="A15" s="13" t="s">
        <v>36</v>
      </c>
      <c r="B15" s="14">
        <v>150</v>
      </c>
      <c r="C15" s="14">
        <v>3.06</v>
      </c>
      <c r="D15" s="14">
        <v>4.8</v>
      </c>
      <c r="E15" s="14">
        <v>20.440000000000001</v>
      </c>
      <c r="F15" s="14">
        <v>137.25</v>
      </c>
      <c r="G15" s="14" t="s">
        <v>37</v>
      </c>
      <c r="H15" s="13" t="s">
        <v>38</v>
      </c>
    </row>
    <row r="16" spans="1:8" s="4" customFormat="1" ht="33.75" customHeight="1" x14ac:dyDescent="0.2">
      <c r="A16" s="69" t="s">
        <v>39</v>
      </c>
      <c r="B16" s="24">
        <v>60</v>
      </c>
      <c r="C16" s="94">
        <v>1.41</v>
      </c>
      <c r="D16" s="94">
        <v>0.09</v>
      </c>
      <c r="E16" s="94">
        <v>4.05</v>
      </c>
      <c r="F16" s="94">
        <v>22.5</v>
      </c>
      <c r="G16" s="24" t="s">
        <v>40</v>
      </c>
      <c r="H16" s="13" t="s">
        <v>41</v>
      </c>
    </row>
    <row r="17" spans="1:251" s="4" customFormat="1" x14ac:dyDescent="0.2">
      <c r="A17" s="17" t="s">
        <v>42</v>
      </c>
      <c r="B17" s="14">
        <v>200</v>
      </c>
      <c r="C17" s="24">
        <v>0.15</v>
      </c>
      <c r="D17" s="24">
        <v>0.06</v>
      </c>
      <c r="E17" s="24">
        <v>20.65</v>
      </c>
      <c r="F17" s="24">
        <v>82.9</v>
      </c>
      <c r="G17" s="24" t="s">
        <v>43</v>
      </c>
      <c r="H17" s="13" t="s">
        <v>44</v>
      </c>
    </row>
    <row r="18" spans="1:251" s="4" customFormat="1" x14ac:dyDescent="0.2">
      <c r="A18" s="69" t="s">
        <v>45</v>
      </c>
      <c r="B18" s="24">
        <v>40</v>
      </c>
      <c r="C18" s="24">
        <v>2.6</v>
      </c>
      <c r="D18" s="24">
        <v>0.4</v>
      </c>
      <c r="E18" s="24">
        <v>17.2</v>
      </c>
      <c r="F18" s="24">
        <v>85</v>
      </c>
      <c r="G18" s="24" t="s">
        <v>46</v>
      </c>
      <c r="H18" s="17" t="s">
        <v>47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4" customFormat="1" x14ac:dyDescent="0.2">
      <c r="A19" s="69" t="s">
        <v>48</v>
      </c>
      <c r="B19" s="14">
        <v>40</v>
      </c>
      <c r="C19" s="24">
        <v>3.2</v>
      </c>
      <c r="D19" s="24">
        <v>0.4</v>
      </c>
      <c r="E19" s="24">
        <v>20.399999999999999</v>
      </c>
      <c r="F19" s="24">
        <v>100</v>
      </c>
      <c r="G19" s="14" t="s">
        <v>46</v>
      </c>
      <c r="H19" s="13" t="s">
        <v>49</v>
      </c>
    </row>
    <row r="20" spans="1:251" s="4" customFormat="1" x14ac:dyDescent="0.2">
      <c r="A20" s="27" t="s">
        <v>25</v>
      </c>
      <c r="B20" s="28">
        <f t="shared" ref="B20:F20" si="1">SUM(B12:B19)</f>
        <v>785</v>
      </c>
      <c r="C20" s="58">
        <f t="shared" si="1"/>
        <v>22.86</v>
      </c>
      <c r="D20" s="58">
        <f t="shared" si="1"/>
        <v>27.249999999999996</v>
      </c>
      <c r="E20" s="58">
        <f t="shared" si="1"/>
        <v>102.75999999999999</v>
      </c>
      <c r="F20" s="58">
        <f t="shared" si="1"/>
        <v>768.24</v>
      </c>
      <c r="G20" s="28"/>
      <c r="H20" s="17"/>
    </row>
    <row r="21" spans="1:251" s="4" customFormat="1" x14ac:dyDescent="0.2">
      <c r="A21" s="12" t="s">
        <v>218</v>
      </c>
      <c r="B21" s="12"/>
      <c r="C21" s="12"/>
      <c r="D21" s="12"/>
      <c r="E21" s="12"/>
      <c r="F21" s="12"/>
      <c r="G21" s="12"/>
      <c r="H21" s="12"/>
    </row>
    <row r="22" spans="1:251" s="4" customFormat="1" ht="22.5" customHeight="1" x14ac:dyDescent="0.2">
      <c r="A22" s="17" t="s">
        <v>219</v>
      </c>
      <c r="B22" s="14">
        <v>100</v>
      </c>
      <c r="C22" s="24">
        <v>8.7100000000000009</v>
      </c>
      <c r="D22" s="24">
        <v>9.68</v>
      </c>
      <c r="E22" s="24">
        <v>58.08</v>
      </c>
      <c r="F22" s="24">
        <v>361.74</v>
      </c>
      <c r="G22" s="14" t="s">
        <v>175</v>
      </c>
      <c r="H22" s="13" t="s">
        <v>176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251" s="4" customFormat="1" x14ac:dyDescent="0.2">
      <c r="A23" s="17" t="s">
        <v>220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14" t="s">
        <v>55</v>
      </c>
      <c r="H23" s="17" t="s">
        <v>56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</row>
    <row r="24" spans="1:251" s="4" customFormat="1" x14ac:dyDescent="0.2">
      <c r="A24" s="102" t="s">
        <v>57</v>
      </c>
      <c r="B24" s="24">
        <v>222</v>
      </c>
      <c r="C24" s="14">
        <v>0.13</v>
      </c>
      <c r="D24" s="14">
        <v>0.02</v>
      </c>
      <c r="E24" s="14">
        <v>15.2</v>
      </c>
      <c r="F24" s="14">
        <v>62</v>
      </c>
      <c r="G24" s="14" t="s">
        <v>58</v>
      </c>
      <c r="H24" s="69" t="s">
        <v>59</v>
      </c>
    </row>
    <row r="25" spans="1:251" s="4" customFormat="1" x14ac:dyDescent="0.2">
      <c r="A25" s="27" t="s">
        <v>25</v>
      </c>
      <c r="B25" s="28">
        <f t="shared" ref="B25:F25" si="2">SUM(B22:B24)</f>
        <v>322</v>
      </c>
      <c r="C25" s="28">
        <f t="shared" si="2"/>
        <v>8.8400000000000016</v>
      </c>
      <c r="D25" s="28">
        <f t="shared" si="2"/>
        <v>9.6999999999999993</v>
      </c>
      <c r="E25" s="28">
        <f t="shared" si="2"/>
        <v>73.28</v>
      </c>
      <c r="F25" s="28">
        <f t="shared" si="2"/>
        <v>423.74</v>
      </c>
      <c r="G25" s="28"/>
      <c r="H25" s="17"/>
    </row>
    <row r="26" spans="1:251" s="4" customFormat="1" x14ac:dyDescent="0.2">
      <c r="A26" s="27" t="s">
        <v>211</v>
      </c>
      <c r="B26" s="28">
        <f t="shared" ref="B26:F26" si="3">SUM(B10,B20,B25)</f>
        <v>1787</v>
      </c>
      <c r="C26" s="28">
        <f t="shared" si="3"/>
        <v>46.75</v>
      </c>
      <c r="D26" s="28">
        <f t="shared" si="3"/>
        <v>52.72</v>
      </c>
      <c r="E26" s="28">
        <f t="shared" si="3"/>
        <v>259.46000000000004</v>
      </c>
      <c r="F26" s="28">
        <f t="shared" si="3"/>
        <v>1728.74</v>
      </c>
      <c r="G26" s="28"/>
      <c r="H26" s="17"/>
    </row>
    <row r="27" spans="1:251" s="4" customFormat="1" x14ac:dyDescent="0.2">
      <c r="A27" s="72" t="s">
        <v>50</v>
      </c>
      <c r="B27" s="72"/>
      <c r="C27" s="72"/>
      <c r="D27" s="72"/>
      <c r="E27" s="72"/>
      <c r="F27" s="72"/>
      <c r="G27" s="72"/>
      <c r="H27" s="72"/>
    </row>
    <row r="28" spans="1:251" s="4" customFormat="1" x14ac:dyDescent="0.2">
      <c r="A28" s="12" t="s">
        <v>2</v>
      </c>
      <c r="B28" s="72" t="s">
        <v>3</v>
      </c>
      <c r="C28" s="72"/>
      <c r="D28" s="72"/>
      <c r="E28" s="72"/>
      <c r="F28" s="72"/>
      <c r="G28" s="12" t="s">
        <v>4</v>
      </c>
      <c r="H28" s="12" t="s">
        <v>5</v>
      </c>
    </row>
    <row r="29" spans="1:251" s="4" customFormat="1" ht="11.45" customHeight="1" x14ac:dyDescent="0.2">
      <c r="A29" s="12"/>
      <c r="B29" s="28" t="s">
        <v>6</v>
      </c>
      <c r="C29" s="28" t="s">
        <v>7</v>
      </c>
      <c r="D29" s="28" t="s">
        <v>8</v>
      </c>
      <c r="E29" s="28" t="s">
        <v>9</v>
      </c>
      <c r="F29" s="28" t="s">
        <v>10</v>
      </c>
      <c r="G29" s="12"/>
      <c r="H29" s="12"/>
    </row>
    <row r="30" spans="1:251" s="4" customFormat="1" x14ac:dyDescent="0.2">
      <c r="A30" s="12" t="s">
        <v>11</v>
      </c>
      <c r="B30" s="12"/>
      <c r="C30" s="12"/>
      <c r="D30" s="12"/>
      <c r="E30" s="12"/>
      <c r="F30" s="12"/>
      <c r="G30" s="12"/>
      <c r="H30" s="12"/>
    </row>
    <row r="31" spans="1:251" s="4" customFormat="1" x14ac:dyDescent="0.2">
      <c r="A31" s="17" t="s">
        <v>51</v>
      </c>
      <c r="B31" s="14">
        <v>150</v>
      </c>
      <c r="C31" s="94">
        <v>15.42</v>
      </c>
      <c r="D31" s="94">
        <v>13.62</v>
      </c>
      <c r="E31" s="94">
        <v>42.28</v>
      </c>
      <c r="F31" s="94">
        <v>361.12</v>
      </c>
      <c r="G31" s="14" t="s">
        <v>52</v>
      </c>
      <c r="H31" s="100" t="s">
        <v>53</v>
      </c>
    </row>
    <row r="32" spans="1:251" s="101" customFormat="1" x14ac:dyDescent="0.2">
      <c r="A32" s="13" t="s">
        <v>18</v>
      </c>
      <c r="B32" s="24">
        <v>40</v>
      </c>
      <c r="C32" s="94">
        <f>4.75/50*40</f>
        <v>3.8</v>
      </c>
      <c r="D32" s="94">
        <f>1.5/50*40</f>
        <v>1.2</v>
      </c>
      <c r="E32" s="94">
        <f>26/50*40</f>
        <v>20.8</v>
      </c>
      <c r="F32" s="94">
        <v>106</v>
      </c>
      <c r="G32" s="14" t="s">
        <v>19</v>
      </c>
      <c r="H32" s="95" t="s">
        <v>20</v>
      </c>
    </row>
    <row r="33" spans="1:251" s="101" customFormat="1" x14ac:dyDescent="0.2">
      <c r="A33" s="17" t="s">
        <v>54</v>
      </c>
      <c r="B33" s="14">
        <v>100</v>
      </c>
      <c r="C33" s="24">
        <v>0.4</v>
      </c>
      <c r="D33" s="24">
        <v>0.4</v>
      </c>
      <c r="E33" s="24">
        <f>19.6/2</f>
        <v>9.8000000000000007</v>
      </c>
      <c r="F33" s="24">
        <f>94/2</f>
        <v>47</v>
      </c>
      <c r="G33" s="14" t="s">
        <v>55</v>
      </c>
      <c r="H33" s="17" t="s">
        <v>56</v>
      </c>
    </row>
    <row r="34" spans="1:251" s="4" customFormat="1" x14ac:dyDescent="0.2">
      <c r="A34" s="102" t="s">
        <v>57</v>
      </c>
      <c r="B34" s="24">
        <v>222</v>
      </c>
      <c r="C34" s="14">
        <v>0.13</v>
      </c>
      <c r="D34" s="14">
        <v>0.02</v>
      </c>
      <c r="E34" s="14">
        <v>15.2</v>
      </c>
      <c r="F34" s="14">
        <v>62</v>
      </c>
      <c r="G34" s="14" t="s">
        <v>58</v>
      </c>
      <c r="H34" s="69" t="s">
        <v>59</v>
      </c>
    </row>
    <row r="35" spans="1:251" s="4" customFormat="1" x14ac:dyDescent="0.2">
      <c r="A35" s="27" t="s">
        <v>25</v>
      </c>
      <c r="B35" s="28">
        <f t="shared" ref="B35:F35" si="4">SUM(B31:B34)</f>
        <v>512</v>
      </c>
      <c r="C35" s="58">
        <f t="shared" si="4"/>
        <v>19.749999999999996</v>
      </c>
      <c r="D35" s="58">
        <f t="shared" si="4"/>
        <v>15.239999999999998</v>
      </c>
      <c r="E35" s="58">
        <f t="shared" si="4"/>
        <v>88.08</v>
      </c>
      <c r="F35" s="58">
        <f t="shared" si="4"/>
        <v>576.12</v>
      </c>
      <c r="G35" s="28"/>
      <c r="H35" s="17"/>
    </row>
    <row r="36" spans="1:251" s="4" customFormat="1" x14ac:dyDescent="0.2">
      <c r="A36" s="72" t="s">
        <v>26</v>
      </c>
      <c r="B36" s="72"/>
      <c r="C36" s="72"/>
      <c r="D36" s="72"/>
      <c r="E36" s="72"/>
      <c r="F36" s="72"/>
      <c r="G36" s="72"/>
      <c r="H36" s="72"/>
    </row>
    <row r="37" spans="1:251" s="4" customFormat="1" ht="12" customHeight="1" x14ac:dyDescent="0.2">
      <c r="A37" s="17" t="s">
        <v>60</v>
      </c>
      <c r="B37" s="24">
        <v>200</v>
      </c>
      <c r="C37" s="24">
        <v>4.4000000000000004</v>
      </c>
      <c r="D37" s="24">
        <v>4.2</v>
      </c>
      <c r="E37" s="24">
        <v>13.2</v>
      </c>
      <c r="F37" s="24">
        <v>118.6</v>
      </c>
      <c r="G37" s="24" t="s">
        <v>61</v>
      </c>
      <c r="H37" s="95" t="s">
        <v>62</v>
      </c>
    </row>
    <row r="38" spans="1:251" s="4" customFormat="1" x14ac:dyDescent="0.2">
      <c r="A38" s="69" t="s">
        <v>63</v>
      </c>
      <c r="B38" s="14">
        <v>90</v>
      </c>
      <c r="C38" s="24">
        <v>11.52</v>
      </c>
      <c r="D38" s="24">
        <v>13</v>
      </c>
      <c r="E38" s="24">
        <v>4.05</v>
      </c>
      <c r="F38" s="24">
        <v>189.6</v>
      </c>
      <c r="G38" s="14" t="s">
        <v>64</v>
      </c>
      <c r="H38" s="17" t="s">
        <v>65</v>
      </c>
    </row>
    <row r="39" spans="1:251" s="4" customFormat="1" x14ac:dyDescent="0.2">
      <c r="A39" s="17" t="s">
        <v>66</v>
      </c>
      <c r="B39" s="14">
        <v>150</v>
      </c>
      <c r="C39" s="14">
        <v>5.52</v>
      </c>
      <c r="D39" s="14">
        <v>4.51</v>
      </c>
      <c r="E39" s="14">
        <v>26.45</v>
      </c>
      <c r="F39" s="14">
        <v>168.45</v>
      </c>
      <c r="G39" s="14" t="s">
        <v>67</v>
      </c>
      <c r="H39" s="17" t="s">
        <v>68</v>
      </c>
    </row>
    <row r="40" spans="1:251" s="4" customFormat="1" x14ac:dyDescent="0.2">
      <c r="A40" s="17" t="s">
        <v>69</v>
      </c>
      <c r="B40" s="14">
        <v>200</v>
      </c>
      <c r="C40" s="24">
        <v>0.76</v>
      </c>
      <c r="D40" s="24">
        <v>0.04</v>
      </c>
      <c r="E40" s="24">
        <v>20.22</v>
      </c>
      <c r="F40" s="24">
        <v>85.51</v>
      </c>
      <c r="G40" s="24" t="s">
        <v>70</v>
      </c>
      <c r="H40" s="13" t="s">
        <v>71</v>
      </c>
    </row>
    <row r="41" spans="1:251" s="116" customFormat="1" x14ac:dyDescent="0.2">
      <c r="A41" s="17" t="s">
        <v>54</v>
      </c>
      <c r="B41" s="14">
        <v>0</v>
      </c>
      <c r="C41" s="24">
        <v>0</v>
      </c>
      <c r="D41" s="24">
        <v>0</v>
      </c>
      <c r="E41" s="24">
        <v>0</v>
      </c>
      <c r="F41" s="24">
        <v>0</v>
      </c>
      <c r="G41" s="14" t="s">
        <v>55</v>
      </c>
      <c r="H41" s="17" t="s">
        <v>56</v>
      </c>
    </row>
    <row r="42" spans="1:251" s="4" customFormat="1" x14ac:dyDescent="0.2">
      <c r="A42" s="69" t="s">
        <v>45</v>
      </c>
      <c r="B42" s="24">
        <v>40</v>
      </c>
      <c r="C42" s="24">
        <v>2.6</v>
      </c>
      <c r="D42" s="24">
        <v>0.4</v>
      </c>
      <c r="E42" s="24">
        <v>17.2</v>
      </c>
      <c r="F42" s="24">
        <v>85</v>
      </c>
      <c r="G42" s="24" t="s">
        <v>46</v>
      </c>
      <c r="H42" s="17" t="s">
        <v>47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s="4" customFormat="1" x14ac:dyDescent="0.2">
      <c r="A43" s="69" t="s">
        <v>48</v>
      </c>
      <c r="B43" s="14">
        <v>40</v>
      </c>
      <c r="C43" s="24">
        <v>3.2</v>
      </c>
      <c r="D43" s="24">
        <v>0.4</v>
      </c>
      <c r="E43" s="24">
        <v>20.399999999999999</v>
      </c>
      <c r="F43" s="24">
        <v>100</v>
      </c>
      <c r="G43" s="14" t="s">
        <v>46</v>
      </c>
      <c r="H43" s="13" t="s">
        <v>49</v>
      </c>
    </row>
    <row r="44" spans="1:251" s="4" customFormat="1" x14ac:dyDescent="0.2">
      <c r="A44" s="27" t="s">
        <v>25</v>
      </c>
      <c r="B44" s="28">
        <f t="shared" ref="B44:F44" si="5">SUM(B37:B43)</f>
        <v>720</v>
      </c>
      <c r="C44" s="58">
        <f t="shared" si="5"/>
        <v>28</v>
      </c>
      <c r="D44" s="58">
        <f t="shared" si="5"/>
        <v>22.549999999999997</v>
      </c>
      <c r="E44" s="58">
        <f t="shared" si="5"/>
        <v>101.52000000000001</v>
      </c>
      <c r="F44" s="58">
        <f t="shared" si="5"/>
        <v>747.16</v>
      </c>
      <c r="G44" s="28"/>
      <c r="H44" s="17"/>
    </row>
    <row r="45" spans="1:251" s="4" customFormat="1" x14ac:dyDescent="0.2">
      <c r="A45" s="12" t="s">
        <v>218</v>
      </c>
      <c r="B45" s="12"/>
      <c r="C45" s="12"/>
      <c r="D45" s="12"/>
      <c r="E45" s="12"/>
      <c r="F45" s="12"/>
      <c r="G45" s="12"/>
      <c r="H45" s="12"/>
    </row>
    <row r="46" spans="1:251" s="4" customFormat="1" x14ac:dyDescent="0.2">
      <c r="A46" s="17" t="s">
        <v>183</v>
      </c>
      <c r="B46" s="14">
        <v>80</v>
      </c>
      <c r="C46" s="24">
        <v>9.5399999999999991</v>
      </c>
      <c r="D46" s="24">
        <v>11.9</v>
      </c>
      <c r="E46" s="24">
        <v>40.9</v>
      </c>
      <c r="F46" s="24">
        <v>300.8</v>
      </c>
      <c r="G46" s="14" t="s">
        <v>184</v>
      </c>
      <c r="H46" s="13" t="s">
        <v>185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</row>
    <row r="47" spans="1:251" s="4" customFormat="1" x14ac:dyDescent="0.2">
      <c r="A47" s="17" t="s">
        <v>220</v>
      </c>
      <c r="B47" s="14">
        <v>0</v>
      </c>
      <c r="C47" s="24">
        <v>0</v>
      </c>
      <c r="D47" s="24">
        <v>0</v>
      </c>
      <c r="E47" s="24">
        <v>0</v>
      </c>
      <c r="F47" s="24">
        <v>0</v>
      </c>
      <c r="G47" s="14" t="s">
        <v>55</v>
      </c>
      <c r="H47" s="17" t="s">
        <v>56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</row>
    <row r="48" spans="1:251" s="4" customFormat="1" x14ac:dyDescent="0.2">
      <c r="A48" s="102" t="s">
        <v>57</v>
      </c>
      <c r="B48" s="24">
        <v>222</v>
      </c>
      <c r="C48" s="14">
        <v>0.13</v>
      </c>
      <c r="D48" s="14">
        <v>0.02</v>
      </c>
      <c r="E48" s="14">
        <v>15.2</v>
      </c>
      <c r="F48" s="14">
        <v>62</v>
      </c>
      <c r="G48" s="14" t="s">
        <v>58</v>
      </c>
      <c r="H48" s="69" t="s">
        <v>59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</row>
    <row r="49" spans="1:8" s="4" customFormat="1" x14ac:dyDescent="0.2">
      <c r="A49" s="27" t="s">
        <v>25</v>
      </c>
      <c r="B49" s="28">
        <f t="shared" ref="B49:F49" si="6">SUM(B46:B48)</f>
        <v>302</v>
      </c>
      <c r="C49" s="28">
        <f t="shared" si="6"/>
        <v>9.67</v>
      </c>
      <c r="D49" s="28">
        <f t="shared" si="6"/>
        <v>11.92</v>
      </c>
      <c r="E49" s="28">
        <f t="shared" si="6"/>
        <v>56.099999999999994</v>
      </c>
      <c r="F49" s="28">
        <f t="shared" si="6"/>
        <v>362.8</v>
      </c>
      <c r="G49" s="28"/>
      <c r="H49" s="17"/>
    </row>
    <row r="50" spans="1:8" s="4" customFormat="1" x14ac:dyDescent="0.2">
      <c r="A50" s="27" t="s">
        <v>211</v>
      </c>
      <c r="B50" s="28">
        <f t="shared" ref="B50:F50" si="7">SUM(B35,B44,B49)</f>
        <v>1534</v>
      </c>
      <c r="C50" s="28">
        <f t="shared" si="7"/>
        <v>57.42</v>
      </c>
      <c r="D50" s="28">
        <f t="shared" si="7"/>
        <v>49.709999999999994</v>
      </c>
      <c r="E50" s="28">
        <f t="shared" si="7"/>
        <v>245.70000000000002</v>
      </c>
      <c r="F50" s="28">
        <f t="shared" si="7"/>
        <v>1686.08</v>
      </c>
      <c r="G50" s="28"/>
      <c r="H50" s="17"/>
    </row>
    <row r="51" spans="1:8" s="4" customFormat="1" x14ac:dyDescent="0.2">
      <c r="A51" s="72" t="s">
        <v>72</v>
      </c>
      <c r="B51" s="72"/>
      <c r="C51" s="72"/>
      <c r="D51" s="72"/>
      <c r="E51" s="72"/>
      <c r="F51" s="72"/>
      <c r="G51" s="72"/>
      <c r="H51" s="72"/>
    </row>
    <row r="52" spans="1:8" s="4" customFormat="1" ht="10.5" customHeight="1" x14ac:dyDescent="0.2">
      <c r="A52" s="12" t="s">
        <v>2</v>
      </c>
      <c r="B52" s="72" t="s">
        <v>3</v>
      </c>
      <c r="C52" s="72"/>
      <c r="D52" s="72"/>
      <c r="E52" s="72"/>
      <c r="F52" s="72"/>
      <c r="G52" s="12" t="s">
        <v>4</v>
      </c>
      <c r="H52" s="12" t="s">
        <v>5</v>
      </c>
    </row>
    <row r="53" spans="1:8" s="4" customFormat="1" ht="11.45" customHeight="1" x14ac:dyDescent="0.2">
      <c r="A53" s="12"/>
      <c r="B53" s="28" t="s">
        <v>6</v>
      </c>
      <c r="C53" s="28" t="s">
        <v>7</v>
      </c>
      <c r="D53" s="28" t="s">
        <v>8</v>
      </c>
      <c r="E53" s="28" t="s">
        <v>9</v>
      </c>
      <c r="F53" s="28" t="s">
        <v>10</v>
      </c>
      <c r="G53" s="12"/>
      <c r="H53" s="12"/>
    </row>
    <row r="54" spans="1:8" s="4" customFormat="1" x14ac:dyDescent="0.2">
      <c r="A54" s="12" t="s">
        <v>11</v>
      </c>
      <c r="B54" s="12"/>
      <c r="C54" s="12"/>
      <c r="D54" s="12"/>
      <c r="E54" s="12"/>
      <c r="F54" s="12"/>
      <c r="G54" s="12"/>
      <c r="H54" s="12"/>
    </row>
    <row r="55" spans="1:8" s="4" customFormat="1" x14ac:dyDescent="0.2">
      <c r="A55" s="103" t="s">
        <v>73</v>
      </c>
      <c r="B55" s="104">
        <v>90</v>
      </c>
      <c r="C55" s="75">
        <f>11.3*0.9</f>
        <v>10.170000000000002</v>
      </c>
      <c r="D55" s="75">
        <f>19.5*0.9</f>
        <v>17.55</v>
      </c>
      <c r="E55" s="75">
        <f>2.9*0.9</f>
        <v>2.61</v>
      </c>
      <c r="F55" s="75">
        <f>230.7*0.9</f>
        <v>207.63</v>
      </c>
      <c r="G55" s="117" t="s">
        <v>74</v>
      </c>
      <c r="H55" s="106" t="s">
        <v>75</v>
      </c>
    </row>
    <row r="56" spans="1:8" s="4" customFormat="1" ht="12.75" customHeight="1" x14ac:dyDescent="0.2">
      <c r="A56" s="13" t="s">
        <v>36</v>
      </c>
      <c r="B56" s="14">
        <v>150</v>
      </c>
      <c r="C56" s="14">
        <v>3.06</v>
      </c>
      <c r="D56" s="14">
        <v>4.8</v>
      </c>
      <c r="E56" s="14">
        <v>20.440000000000001</v>
      </c>
      <c r="F56" s="14">
        <v>137.25</v>
      </c>
      <c r="G56" s="14" t="s">
        <v>37</v>
      </c>
      <c r="H56" s="13" t="s">
        <v>38</v>
      </c>
    </row>
    <row r="57" spans="1:8" s="101" customFormat="1" ht="21.75" customHeight="1" x14ac:dyDescent="0.2">
      <c r="A57" s="69" t="s">
        <v>76</v>
      </c>
      <c r="B57" s="24">
        <v>60</v>
      </c>
      <c r="C57" s="94">
        <v>0.66</v>
      </c>
      <c r="D57" s="94">
        <v>0.12</v>
      </c>
      <c r="E57" s="94">
        <v>2.2799999999999998</v>
      </c>
      <c r="F57" s="94">
        <v>13.2</v>
      </c>
      <c r="G57" s="24" t="s">
        <v>77</v>
      </c>
      <c r="H57" s="13" t="s">
        <v>78</v>
      </c>
    </row>
    <row r="58" spans="1:8" s="4" customFormat="1" x14ac:dyDescent="0.2">
      <c r="A58" s="69" t="s">
        <v>178</v>
      </c>
      <c r="B58" s="14">
        <v>50</v>
      </c>
      <c r="C58" s="94">
        <v>4</v>
      </c>
      <c r="D58" s="94">
        <v>0.5</v>
      </c>
      <c r="E58" s="94">
        <v>25.5</v>
      </c>
      <c r="F58" s="94">
        <v>125</v>
      </c>
      <c r="G58" s="14" t="s">
        <v>46</v>
      </c>
      <c r="H58" s="13" t="s">
        <v>49</v>
      </c>
    </row>
    <row r="59" spans="1:8" s="4" customFormat="1" x14ac:dyDescent="0.2">
      <c r="A59" s="13" t="s">
        <v>21</v>
      </c>
      <c r="B59" s="14">
        <v>215</v>
      </c>
      <c r="C59" s="14">
        <v>7.0000000000000007E-2</v>
      </c>
      <c r="D59" s="14">
        <v>0.02</v>
      </c>
      <c r="E59" s="14">
        <v>15</v>
      </c>
      <c r="F59" s="14">
        <v>60</v>
      </c>
      <c r="G59" s="14" t="s">
        <v>22</v>
      </c>
      <c r="H59" s="17" t="s">
        <v>23</v>
      </c>
    </row>
    <row r="60" spans="1:8" s="4" customFormat="1" x14ac:dyDescent="0.2">
      <c r="A60" s="27" t="s">
        <v>25</v>
      </c>
      <c r="B60" s="28">
        <f t="shared" ref="B60:F60" si="8">SUM(B55:B59)</f>
        <v>565</v>
      </c>
      <c r="C60" s="58">
        <f t="shared" si="8"/>
        <v>17.96</v>
      </c>
      <c r="D60" s="58">
        <f t="shared" si="8"/>
        <v>22.990000000000002</v>
      </c>
      <c r="E60" s="58">
        <f t="shared" si="8"/>
        <v>65.83</v>
      </c>
      <c r="F60" s="58">
        <f t="shared" si="8"/>
        <v>543.07999999999993</v>
      </c>
      <c r="G60" s="28"/>
      <c r="H60" s="17"/>
    </row>
    <row r="61" spans="1:8" s="4" customFormat="1" ht="14.45" customHeight="1" x14ac:dyDescent="0.2">
      <c r="A61" s="72" t="s">
        <v>26</v>
      </c>
      <c r="B61" s="72"/>
      <c r="C61" s="72"/>
      <c r="D61" s="72"/>
      <c r="E61" s="72"/>
      <c r="F61" s="72"/>
      <c r="G61" s="72"/>
      <c r="H61" s="72"/>
    </row>
    <row r="62" spans="1:8" s="4" customFormat="1" ht="13.5" customHeight="1" x14ac:dyDescent="0.2">
      <c r="A62" s="17" t="s">
        <v>79</v>
      </c>
      <c r="B62" s="24">
        <v>200</v>
      </c>
      <c r="C62" s="54">
        <v>1.38</v>
      </c>
      <c r="D62" s="54">
        <v>5.2</v>
      </c>
      <c r="E62" s="54">
        <v>8.92</v>
      </c>
      <c r="F62" s="54">
        <v>88.2</v>
      </c>
      <c r="G62" s="24" t="s">
        <v>80</v>
      </c>
      <c r="H62" s="102" t="s">
        <v>81</v>
      </c>
    </row>
    <row r="63" spans="1:8" s="4" customFormat="1" ht="11.25" customHeight="1" x14ac:dyDescent="0.2">
      <c r="A63" s="17" t="s">
        <v>82</v>
      </c>
      <c r="B63" s="37">
        <v>90</v>
      </c>
      <c r="C63" s="61">
        <v>15.9</v>
      </c>
      <c r="D63" s="61">
        <v>11.4</v>
      </c>
      <c r="E63" s="61">
        <v>10.4</v>
      </c>
      <c r="F63" s="61">
        <v>207.9</v>
      </c>
      <c r="G63" s="63" t="s">
        <v>83</v>
      </c>
      <c r="H63" s="13" t="s">
        <v>84</v>
      </c>
    </row>
    <row r="64" spans="1:8" s="4" customFormat="1" ht="20.25" customHeight="1" x14ac:dyDescent="0.2">
      <c r="A64" s="17" t="s">
        <v>85</v>
      </c>
      <c r="B64" s="14">
        <v>150</v>
      </c>
      <c r="C64" s="26">
        <v>3.65</v>
      </c>
      <c r="D64" s="26">
        <v>5.37</v>
      </c>
      <c r="E64" s="26">
        <v>36.68</v>
      </c>
      <c r="F64" s="26">
        <v>209.7</v>
      </c>
      <c r="G64" s="14" t="s">
        <v>86</v>
      </c>
      <c r="H64" s="17" t="s">
        <v>87</v>
      </c>
    </row>
    <row r="65" spans="1:251" s="4" customFormat="1" x14ac:dyDescent="0.2">
      <c r="A65" s="17" t="s">
        <v>88</v>
      </c>
      <c r="B65" s="14">
        <v>200</v>
      </c>
      <c r="C65" s="14">
        <v>0</v>
      </c>
      <c r="D65" s="14">
        <v>0</v>
      </c>
      <c r="E65" s="14">
        <v>19.97</v>
      </c>
      <c r="F65" s="14">
        <v>76</v>
      </c>
      <c r="G65" s="14" t="s">
        <v>89</v>
      </c>
      <c r="H65" s="13" t="s">
        <v>90</v>
      </c>
    </row>
    <row r="66" spans="1:251" s="4" customFormat="1" x14ac:dyDescent="0.2">
      <c r="A66" s="69" t="s">
        <v>45</v>
      </c>
      <c r="B66" s="24">
        <v>40</v>
      </c>
      <c r="C66" s="24">
        <v>2.6</v>
      </c>
      <c r="D66" s="24">
        <v>0.4</v>
      </c>
      <c r="E66" s="24">
        <v>17.2</v>
      </c>
      <c r="F66" s="24">
        <v>85</v>
      </c>
      <c r="G66" s="24" t="s">
        <v>46</v>
      </c>
      <c r="H66" s="17" t="s">
        <v>47</v>
      </c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</row>
    <row r="67" spans="1:251" s="4" customFormat="1" x14ac:dyDescent="0.2">
      <c r="A67" s="69" t="s">
        <v>48</v>
      </c>
      <c r="B67" s="14">
        <v>40</v>
      </c>
      <c r="C67" s="24">
        <v>3.2</v>
      </c>
      <c r="D67" s="24">
        <v>0.4</v>
      </c>
      <c r="E67" s="24">
        <v>20.399999999999999</v>
      </c>
      <c r="F67" s="24">
        <v>100</v>
      </c>
      <c r="G67" s="14" t="s">
        <v>46</v>
      </c>
      <c r="H67" s="13" t="s">
        <v>49</v>
      </c>
    </row>
    <row r="68" spans="1:251" s="4" customFormat="1" x14ac:dyDescent="0.2">
      <c r="A68" s="27" t="s">
        <v>25</v>
      </c>
      <c r="B68" s="28">
        <f t="shared" ref="B68:F68" si="9">SUM(B62:B67)</f>
        <v>720</v>
      </c>
      <c r="C68" s="58">
        <f t="shared" si="9"/>
        <v>26.73</v>
      </c>
      <c r="D68" s="58">
        <f t="shared" si="9"/>
        <v>22.77</v>
      </c>
      <c r="E68" s="58">
        <f t="shared" si="9"/>
        <v>113.57</v>
      </c>
      <c r="F68" s="58">
        <f t="shared" si="9"/>
        <v>766.8</v>
      </c>
      <c r="G68" s="28"/>
      <c r="H68" s="17"/>
    </row>
    <row r="69" spans="1:251" s="4" customFormat="1" x14ac:dyDescent="0.2">
      <c r="A69" s="12" t="s">
        <v>218</v>
      </c>
      <c r="B69" s="12"/>
      <c r="C69" s="12"/>
      <c r="D69" s="12"/>
      <c r="E69" s="12"/>
      <c r="F69" s="12"/>
      <c r="G69" s="12"/>
      <c r="H69" s="12"/>
    </row>
    <row r="70" spans="1:251" s="68" customFormat="1" x14ac:dyDescent="0.2">
      <c r="A70" s="69" t="s">
        <v>186</v>
      </c>
      <c r="B70" s="24">
        <v>100</v>
      </c>
      <c r="C70" s="94">
        <v>8.64</v>
      </c>
      <c r="D70" s="94">
        <v>9.85</v>
      </c>
      <c r="E70" s="94">
        <v>45.53</v>
      </c>
      <c r="F70" s="94">
        <v>292.98</v>
      </c>
      <c r="G70" s="24" t="s">
        <v>187</v>
      </c>
      <c r="H70" s="17" t="s">
        <v>188</v>
      </c>
    </row>
    <row r="71" spans="1:251" s="4" customFormat="1" x14ac:dyDescent="0.2">
      <c r="A71" s="17" t="s">
        <v>220</v>
      </c>
      <c r="B71" s="14">
        <v>0</v>
      </c>
      <c r="C71" s="24">
        <v>0</v>
      </c>
      <c r="D71" s="24">
        <v>0</v>
      </c>
      <c r="E71" s="24">
        <v>0</v>
      </c>
      <c r="F71" s="24">
        <v>0</v>
      </c>
      <c r="G71" s="14" t="s">
        <v>55</v>
      </c>
      <c r="H71" s="17" t="s">
        <v>56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</row>
    <row r="72" spans="1:251" s="4" customFormat="1" x14ac:dyDescent="0.2">
      <c r="A72" s="102" t="s">
        <v>57</v>
      </c>
      <c r="B72" s="24">
        <v>222</v>
      </c>
      <c r="C72" s="14">
        <v>0.13</v>
      </c>
      <c r="D72" s="14">
        <v>0.02</v>
      </c>
      <c r="E72" s="14">
        <v>15.2</v>
      </c>
      <c r="F72" s="14">
        <v>62</v>
      </c>
      <c r="G72" s="14" t="s">
        <v>58</v>
      </c>
      <c r="H72" s="69" t="s">
        <v>59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</row>
    <row r="73" spans="1:251" s="4" customFormat="1" x14ac:dyDescent="0.2">
      <c r="A73" s="27" t="s">
        <v>25</v>
      </c>
      <c r="B73" s="28">
        <f t="shared" ref="B73:F73" si="10">SUM(B70:B72)</f>
        <v>322</v>
      </c>
      <c r="C73" s="28">
        <f t="shared" si="10"/>
        <v>8.7700000000000014</v>
      </c>
      <c r="D73" s="28">
        <f t="shared" si="10"/>
        <v>9.8699999999999992</v>
      </c>
      <c r="E73" s="28">
        <f t="shared" si="10"/>
        <v>60.730000000000004</v>
      </c>
      <c r="F73" s="28">
        <f t="shared" si="10"/>
        <v>354.98</v>
      </c>
      <c r="G73" s="28"/>
      <c r="H73" s="17"/>
    </row>
    <row r="74" spans="1:251" s="4" customFormat="1" x14ac:dyDescent="0.2">
      <c r="A74" s="27" t="s">
        <v>211</v>
      </c>
      <c r="B74" s="28">
        <f t="shared" ref="B74:F74" si="11">SUM(B60,B68,B73)</f>
        <v>1607</v>
      </c>
      <c r="C74" s="28">
        <f t="shared" si="11"/>
        <v>53.46</v>
      </c>
      <c r="D74" s="28">
        <f t="shared" si="11"/>
        <v>55.63</v>
      </c>
      <c r="E74" s="28">
        <f t="shared" si="11"/>
        <v>240.13</v>
      </c>
      <c r="F74" s="28">
        <f t="shared" si="11"/>
        <v>1664.86</v>
      </c>
      <c r="G74" s="28"/>
      <c r="H74" s="17"/>
    </row>
    <row r="75" spans="1:251" s="4" customFormat="1" x14ac:dyDescent="0.2">
      <c r="A75" s="72" t="s">
        <v>91</v>
      </c>
      <c r="B75" s="72"/>
      <c r="C75" s="72"/>
      <c r="D75" s="72"/>
      <c r="E75" s="72"/>
      <c r="F75" s="72"/>
      <c r="G75" s="72"/>
      <c r="H75" s="72"/>
    </row>
    <row r="76" spans="1:251" s="4" customFormat="1" x14ac:dyDescent="0.2">
      <c r="A76" s="12" t="s">
        <v>2</v>
      </c>
      <c r="B76" s="72" t="s">
        <v>3</v>
      </c>
      <c r="C76" s="72"/>
      <c r="D76" s="72"/>
      <c r="E76" s="72"/>
      <c r="F76" s="72"/>
      <c r="G76" s="12" t="s">
        <v>4</v>
      </c>
      <c r="H76" s="12" t="s">
        <v>5</v>
      </c>
    </row>
    <row r="77" spans="1:251" s="4" customFormat="1" ht="11.45" customHeight="1" x14ac:dyDescent="0.2">
      <c r="A77" s="12"/>
      <c r="B77" s="28" t="s">
        <v>6</v>
      </c>
      <c r="C77" s="28" t="s">
        <v>7</v>
      </c>
      <c r="D77" s="28" t="s">
        <v>8</v>
      </c>
      <c r="E77" s="28" t="s">
        <v>9</v>
      </c>
      <c r="F77" s="28" t="s">
        <v>10</v>
      </c>
      <c r="G77" s="12"/>
      <c r="H77" s="12"/>
    </row>
    <row r="78" spans="1:251" s="4" customFormat="1" x14ac:dyDescent="0.2">
      <c r="A78" s="12" t="s">
        <v>11</v>
      </c>
      <c r="B78" s="12"/>
      <c r="C78" s="12"/>
      <c r="D78" s="12"/>
      <c r="E78" s="12"/>
      <c r="F78" s="12"/>
      <c r="G78" s="12"/>
      <c r="H78" s="12"/>
    </row>
    <row r="79" spans="1:251" s="4" customFormat="1" x14ac:dyDescent="0.2">
      <c r="A79" s="17" t="s">
        <v>92</v>
      </c>
      <c r="B79" s="24">
        <v>220</v>
      </c>
      <c r="C79" s="24">
        <v>14.88</v>
      </c>
      <c r="D79" s="24">
        <v>17.510000000000002</v>
      </c>
      <c r="E79" s="24">
        <v>37.520000000000003</v>
      </c>
      <c r="F79" s="24">
        <v>367.84</v>
      </c>
      <c r="G79" s="14" t="s">
        <v>93</v>
      </c>
      <c r="H79" s="17" t="s">
        <v>94</v>
      </c>
    </row>
    <row r="80" spans="1:251" s="109" customFormat="1" x14ac:dyDescent="0.25">
      <c r="A80" s="108" t="s">
        <v>95</v>
      </c>
      <c r="B80" s="97">
        <v>60</v>
      </c>
      <c r="C80" s="94">
        <v>7.22</v>
      </c>
      <c r="D80" s="94">
        <v>7.4</v>
      </c>
      <c r="E80" s="94">
        <v>16.399999999999999</v>
      </c>
      <c r="F80" s="94">
        <v>159.80000000000001</v>
      </c>
      <c r="G80" s="97" t="s">
        <v>96</v>
      </c>
      <c r="H80" s="108" t="s">
        <v>97</v>
      </c>
    </row>
    <row r="81" spans="1:251" s="4" customFormat="1" x14ac:dyDescent="0.2">
      <c r="A81" s="102" t="s">
        <v>57</v>
      </c>
      <c r="B81" s="24">
        <v>222</v>
      </c>
      <c r="C81" s="14">
        <v>0.13</v>
      </c>
      <c r="D81" s="14">
        <v>0.02</v>
      </c>
      <c r="E81" s="14">
        <v>15.2</v>
      </c>
      <c r="F81" s="14">
        <v>62</v>
      </c>
      <c r="G81" s="14" t="s">
        <v>58</v>
      </c>
      <c r="H81" s="69" t="s">
        <v>59</v>
      </c>
    </row>
    <row r="82" spans="1:251" s="4" customFormat="1" x14ac:dyDescent="0.2">
      <c r="A82" s="27" t="s">
        <v>25</v>
      </c>
      <c r="B82" s="28">
        <f t="shared" ref="B82:F82" si="12">SUM(B79:B81)</f>
        <v>502</v>
      </c>
      <c r="C82" s="28">
        <f t="shared" si="12"/>
        <v>22.23</v>
      </c>
      <c r="D82" s="28">
        <f t="shared" si="12"/>
        <v>24.930000000000003</v>
      </c>
      <c r="E82" s="28">
        <f t="shared" si="12"/>
        <v>69.12</v>
      </c>
      <c r="F82" s="28">
        <f t="shared" si="12"/>
        <v>589.64</v>
      </c>
      <c r="G82" s="28"/>
      <c r="H82" s="17"/>
    </row>
    <row r="83" spans="1:251" s="4" customFormat="1" x14ac:dyDescent="0.2">
      <c r="A83" s="72" t="s">
        <v>26</v>
      </c>
      <c r="B83" s="72"/>
      <c r="C83" s="72"/>
      <c r="D83" s="72"/>
      <c r="E83" s="72"/>
      <c r="F83" s="72"/>
      <c r="G83" s="72"/>
      <c r="H83" s="72"/>
    </row>
    <row r="84" spans="1:251" s="113" customFormat="1" x14ac:dyDescent="0.2">
      <c r="A84" s="110" t="s">
        <v>98</v>
      </c>
      <c r="B84" s="111">
        <v>200</v>
      </c>
      <c r="C84" s="118">
        <v>1.56</v>
      </c>
      <c r="D84" s="118">
        <v>5.2</v>
      </c>
      <c r="E84" s="118">
        <v>8.6</v>
      </c>
      <c r="F84" s="118">
        <v>87.89</v>
      </c>
      <c r="G84" s="14" t="s">
        <v>99</v>
      </c>
      <c r="H84" s="95" t="s">
        <v>100</v>
      </c>
    </row>
    <row r="85" spans="1:251" s="4" customFormat="1" x14ac:dyDescent="0.2">
      <c r="A85" s="77" t="s">
        <v>101</v>
      </c>
      <c r="B85" s="53">
        <v>90</v>
      </c>
      <c r="C85" s="66">
        <f>14.1*0.9</f>
        <v>12.69</v>
      </c>
      <c r="D85" s="66">
        <f>15.3*0.9</f>
        <v>13.770000000000001</v>
      </c>
      <c r="E85" s="66">
        <f>3.2*0.9</f>
        <v>2.8800000000000003</v>
      </c>
      <c r="F85" s="66">
        <f>205.9*0.9</f>
        <v>185.31</v>
      </c>
      <c r="G85" s="63" t="s">
        <v>222</v>
      </c>
      <c r="H85" s="13" t="s">
        <v>103</v>
      </c>
    </row>
    <row r="86" spans="1:251" s="4" customFormat="1" ht="12" customHeight="1" x14ac:dyDescent="0.2">
      <c r="A86" s="69" t="s">
        <v>104</v>
      </c>
      <c r="B86" s="24">
        <v>150</v>
      </c>
      <c r="C86" s="24">
        <v>8.6</v>
      </c>
      <c r="D86" s="24">
        <v>6.09</v>
      </c>
      <c r="E86" s="24">
        <v>38.64</v>
      </c>
      <c r="F86" s="24">
        <v>243.75</v>
      </c>
      <c r="G86" s="14" t="s">
        <v>105</v>
      </c>
      <c r="H86" s="13" t="s">
        <v>106</v>
      </c>
    </row>
    <row r="87" spans="1:251" s="4" customFormat="1" ht="19.5" customHeight="1" x14ac:dyDescent="0.2">
      <c r="A87" s="69" t="s">
        <v>107</v>
      </c>
      <c r="B87" s="24">
        <v>60</v>
      </c>
      <c r="C87" s="24">
        <v>0.99</v>
      </c>
      <c r="D87" s="24">
        <v>5.03</v>
      </c>
      <c r="E87" s="24">
        <v>3.7</v>
      </c>
      <c r="F87" s="24">
        <v>61.45</v>
      </c>
      <c r="G87" s="24">
        <v>306</v>
      </c>
      <c r="H87" s="13" t="s">
        <v>108</v>
      </c>
    </row>
    <row r="88" spans="1:251" s="4" customFormat="1" x14ac:dyDescent="0.2">
      <c r="A88" s="102" t="s">
        <v>109</v>
      </c>
      <c r="B88" s="14">
        <v>200</v>
      </c>
      <c r="C88" s="24">
        <v>0.1</v>
      </c>
      <c r="D88" s="24">
        <v>0.1</v>
      </c>
      <c r="E88" s="24">
        <v>15.9</v>
      </c>
      <c r="F88" s="24">
        <v>65</v>
      </c>
      <c r="G88" s="14">
        <v>492</v>
      </c>
      <c r="H88" s="13" t="s">
        <v>110</v>
      </c>
    </row>
    <row r="89" spans="1:251" s="4" customFormat="1" x14ac:dyDescent="0.2">
      <c r="A89" s="69" t="s">
        <v>45</v>
      </c>
      <c r="B89" s="24">
        <v>40</v>
      </c>
      <c r="C89" s="24">
        <v>2.6</v>
      </c>
      <c r="D89" s="24">
        <v>0.4</v>
      </c>
      <c r="E89" s="24">
        <v>17.2</v>
      </c>
      <c r="F89" s="24">
        <v>85</v>
      </c>
      <c r="G89" s="24" t="s">
        <v>46</v>
      </c>
      <c r="H89" s="17" t="s">
        <v>47</v>
      </c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</row>
    <row r="90" spans="1:251" s="4" customFormat="1" x14ac:dyDescent="0.2">
      <c r="A90" s="69" t="s">
        <v>48</v>
      </c>
      <c r="B90" s="14">
        <v>40</v>
      </c>
      <c r="C90" s="24">
        <v>3.2</v>
      </c>
      <c r="D90" s="24">
        <v>0.4</v>
      </c>
      <c r="E90" s="24">
        <v>20.399999999999999</v>
      </c>
      <c r="F90" s="24">
        <v>100</v>
      </c>
      <c r="G90" s="14" t="s">
        <v>46</v>
      </c>
      <c r="H90" s="13" t="s">
        <v>49</v>
      </c>
    </row>
    <row r="91" spans="1:251" s="4" customFormat="1" x14ac:dyDescent="0.2">
      <c r="A91" s="27" t="s">
        <v>25</v>
      </c>
      <c r="B91" s="28">
        <f t="shared" ref="B91:F91" si="13">SUM(B84:B90)</f>
        <v>780</v>
      </c>
      <c r="C91" s="58">
        <f t="shared" si="13"/>
        <v>29.740000000000002</v>
      </c>
      <c r="D91" s="58">
        <f t="shared" si="13"/>
        <v>30.990000000000002</v>
      </c>
      <c r="E91" s="58">
        <f t="shared" si="13"/>
        <v>107.32000000000002</v>
      </c>
      <c r="F91" s="58">
        <f t="shared" si="13"/>
        <v>828.40000000000009</v>
      </c>
      <c r="G91" s="28"/>
      <c r="H91" s="17"/>
    </row>
    <row r="92" spans="1:251" s="4" customFormat="1" x14ac:dyDescent="0.2">
      <c r="A92" s="12" t="s">
        <v>218</v>
      </c>
      <c r="B92" s="12"/>
      <c r="C92" s="12"/>
      <c r="D92" s="12"/>
      <c r="E92" s="12"/>
      <c r="F92" s="12"/>
      <c r="G92" s="12"/>
      <c r="H92" s="12"/>
    </row>
    <row r="93" spans="1:251" s="101" customFormat="1" ht="11.25" customHeight="1" x14ac:dyDescent="0.2">
      <c r="A93" s="69" t="s">
        <v>223</v>
      </c>
      <c r="B93" s="24">
        <v>100</v>
      </c>
      <c r="C93" s="94">
        <v>8.5</v>
      </c>
      <c r="D93" s="94">
        <v>7.98</v>
      </c>
      <c r="E93" s="94">
        <v>38.880000000000003</v>
      </c>
      <c r="F93" s="94">
        <v>244.8</v>
      </c>
      <c r="G93" s="24" t="s">
        <v>193</v>
      </c>
      <c r="H93" s="100" t="s">
        <v>194</v>
      </c>
    </row>
    <row r="94" spans="1:251" s="4" customFormat="1" x14ac:dyDescent="0.2">
      <c r="A94" s="17" t="s">
        <v>220</v>
      </c>
      <c r="B94" s="14">
        <v>0</v>
      </c>
      <c r="C94" s="24">
        <v>0</v>
      </c>
      <c r="D94" s="24">
        <v>0</v>
      </c>
      <c r="E94" s="24">
        <v>0</v>
      </c>
      <c r="F94" s="24">
        <v>0</v>
      </c>
      <c r="G94" s="14" t="s">
        <v>55</v>
      </c>
      <c r="H94" s="17" t="s">
        <v>56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</row>
    <row r="95" spans="1:251" s="4" customFormat="1" x14ac:dyDescent="0.2">
      <c r="A95" s="102" t="s">
        <v>57</v>
      </c>
      <c r="B95" s="24">
        <v>222</v>
      </c>
      <c r="C95" s="14">
        <v>0.13</v>
      </c>
      <c r="D95" s="14">
        <v>0.02</v>
      </c>
      <c r="E95" s="14">
        <v>15.2</v>
      </c>
      <c r="F95" s="14">
        <v>62</v>
      </c>
      <c r="G95" s="14" t="s">
        <v>58</v>
      </c>
      <c r="H95" s="69" t="s">
        <v>59</v>
      </c>
    </row>
    <row r="96" spans="1:251" s="4" customFormat="1" x14ac:dyDescent="0.2">
      <c r="A96" s="27" t="s">
        <v>25</v>
      </c>
      <c r="B96" s="28">
        <f t="shared" ref="B96:F96" si="14">SUM(B93:B95)</f>
        <v>322</v>
      </c>
      <c r="C96" s="28">
        <f t="shared" si="14"/>
        <v>8.6300000000000008</v>
      </c>
      <c r="D96" s="28">
        <f t="shared" si="14"/>
        <v>8</v>
      </c>
      <c r="E96" s="28">
        <f t="shared" si="14"/>
        <v>54.08</v>
      </c>
      <c r="F96" s="28">
        <f t="shared" si="14"/>
        <v>306.8</v>
      </c>
      <c r="G96" s="28"/>
      <c r="H96" s="17"/>
    </row>
    <row r="97" spans="1:8" s="4" customFormat="1" x14ac:dyDescent="0.2">
      <c r="A97" s="27" t="s">
        <v>211</v>
      </c>
      <c r="B97" s="28">
        <f t="shared" ref="B97:F97" si="15">SUM(B82,B91,B96)</f>
        <v>1604</v>
      </c>
      <c r="C97" s="28">
        <f t="shared" si="15"/>
        <v>60.6</v>
      </c>
      <c r="D97" s="28">
        <f t="shared" si="15"/>
        <v>63.92</v>
      </c>
      <c r="E97" s="28">
        <f t="shared" si="15"/>
        <v>230.52000000000004</v>
      </c>
      <c r="F97" s="28">
        <f t="shared" si="15"/>
        <v>1724.84</v>
      </c>
      <c r="G97" s="28"/>
      <c r="H97" s="17"/>
    </row>
    <row r="98" spans="1:8" s="4" customFormat="1" x14ac:dyDescent="0.2">
      <c r="A98" s="72" t="s">
        <v>111</v>
      </c>
      <c r="B98" s="72"/>
      <c r="C98" s="72"/>
      <c r="D98" s="72"/>
      <c r="E98" s="72"/>
      <c r="F98" s="72"/>
      <c r="G98" s="72"/>
      <c r="H98" s="72"/>
    </row>
    <row r="99" spans="1:8" s="4" customFormat="1" x14ac:dyDescent="0.2">
      <c r="A99" s="12" t="s">
        <v>2</v>
      </c>
      <c r="B99" s="72" t="s">
        <v>3</v>
      </c>
      <c r="C99" s="72"/>
      <c r="D99" s="72"/>
      <c r="E99" s="72"/>
      <c r="F99" s="72"/>
      <c r="G99" s="12" t="s">
        <v>4</v>
      </c>
      <c r="H99" s="12" t="s">
        <v>5</v>
      </c>
    </row>
    <row r="100" spans="1:8" s="4" customFormat="1" ht="11.45" customHeight="1" x14ac:dyDescent="0.2">
      <c r="A100" s="12"/>
      <c r="B100" s="28" t="s">
        <v>6</v>
      </c>
      <c r="C100" s="28" t="s">
        <v>7</v>
      </c>
      <c r="D100" s="28" t="s">
        <v>8</v>
      </c>
      <c r="E100" s="28" t="s">
        <v>9</v>
      </c>
      <c r="F100" s="28" t="s">
        <v>10</v>
      </c>
      <c r="G100" s="12"/>
      <c r="H100" s="12"/>
    </row>
    <row r="101" spans="1:8" s="4" customFormat="1" x14ac:dyDescent="0.2">
      <c r="A101" s="12" t="s">
        <v>11</v>
      </c>
      <c r="B101" s="12"/>
      <c r="C101" s="12"/>
      <c r="D101" s="12"/>
      <c r="E101" s="12"/>
      <c r="F101" s="12"/>
      <c r="G101" s="12"/>
      <c r="H101" s="12"/>
    </row>
    <row r="102" spans="1:8" s="4" customFormat="1" ht="11.45" customHeight="1" x14ac:dyDescent="0.2">
      <c r="A102" s="17" t="s">
        <v>112</v>
      </c>
      <c r="B102" s="94">
        <v>205</v>
      </c>
      <c r="C102" s="94">
        <v>8.6</v>
      </c>
      <c r="D102" s="94">
        <v>7.46</v>
      </c>
      <c r="E102" s="94">
        <v>44.26</v>
      </c>
      <c r="F102" s="94">
        <v>279</v>
      </c>
      <c r="G102" s="24" t="s">
        <v>61</v>
      </c>
      <c r="H102" s="95" t="s">
        <v>113</v>
      </c>
    </row>
    <row r="103" spans="1:8" s="4" customFormat="1" ht="11.45" customHeight="1" x14ac:dyDescent="0.2">
      <c r="A103" s="17" t="s">
        <v>15</v>
      </c>
      <c r="B103" s="14">
        <v>20</v>
      </c>
      <c r="C103" s="94">
        <v>4.6399999999999997</v>
      </c>
      <c r="D103" s="94">
        <v>5.9</v>
      </c>
      <c r="E103" s="94">
        <v>0</v>
      </c>
      <c r="F103" s="94">
        <v>72</v>
      </c>
      <c r="G103" s="24" t="s">
        <v>16</v>
      </c>
      <c r="H103" s="17" t="s">
        <v>17</v>
      </c>
    </row>
    <row r="104" spans="1:8" s="4" customFormat="1" x14ac:dyDescent="0.2">
      <c r="A104" s="13" t="s">
        <v>18</v>
      </c>
      <c r="B104" s="24">
        <v>50</v>
      </c>
      <c r="C104" s="94">
        <v>4.75</v>
      </c>
      <c r="D104" s="94">
        <v>1.5</v>
      </c>
      <c r="E104" s="94">
        <v>26</v>
      </c>
      <c r="F104" s="94">
        <v>132.5</v>
      </c>
      <c r="G104" s="14" t="s">
        <v>19</v>
      </c>
      <c r="H104" s="95" t="s">
        <v>20</v>
      </c>
    </row>
    <row r="105" spans="1:8" s="4" customFormat="1" x14ac:dyDescent="0.2">
      <c r="A105" s="17" t="s">
        <v>54</v>
      </c>
      <c r="B105" s="14">
        <v>100</v>
      </c>
      <c r="C105" s="24">
        <v>0.4</v>
      </c>
      <c r="D105" s="24">
        <v>0.4</v>
      </c>
      <c r="E105" s="24">
        <f>19.6/2</f>
        <v>9.8000000000000007</v>
      </c>
      <c r="F105" s="24">
        <f>94/2</f>
        <v>47</v>
      </c>
      <c r="G105" s="14" t="s">
        <v>55</v>
      </c>
      <c r="H105" s="17" t="s">
        <v>56</v>
      </c>
    </row>
    <row r="106" spans="1:8" s="101" customFormat="1" x14ac:dyDescent="0.2">
      <c r="A106" s="13" t="s">
        <v>21</v>
      </c>
      <c r="B106" s="14">
        <v>215</v>
      </c>
      <c r="C106" s="14">
        <v>7.0000000000000007E-2</v>
      </c>
      <c r="D106" s="14">
        <v>0.02</v>
      </c>
      <c r="E106" s="14">
        <v>15</v>
      </c>
      <c r="F106" s="14">
        <v>60</v>
      </c>
      <c r="G106" s="14" t="s">
        <v>22</v>
      </c>
      <c r="H106" s="17" t="s">
        <v>23</v>
      </c>
    </row>
    <row r="107" spans="1:8" s="4" customFormat="1" x14ac:dyDescent="0.2">
      <c r="A107" s="27" t="s">
        <v>25</v>
      </c>
      <c r="B107" s="28">
        <f t="shared" ref="B107:F107" si="16">SUM(B102:B106)</f>
        <v>590</v>
      </c>
      <c r="C107" s="28">
        <f t="shared" si="16"/>
        <v>18.459999999999997</v>
      </c>
      <c r="D107" s="28">
        <f t="shared" si="16"/>
        <v>15.28</v>
      </c>
      <c r="E107" s="28">
        <f t="shared" si="16"/>
        <v>95.059999999999988</v>
      </c>
      <c r="F107" s="28">
        <f t="shared" si="16"/>
        <v>590.5</v>
      </c>
      <c r="G107" s="28"/>
      <c r="H107" s="17"/>
    </row>
    <row r="108" spans="1:8" s="4" customFormat="1" x14ac:dyDescent="0.2">
      <c r="A108" s="72" t="s">
        <v>26</v>
      </c>
      <c r="B108" s="72"/>
      <c r="C108" s="72"/>
      <c r="D108" s="72"/>
      <c r="E108" s="72"/>
      <c r="F108" s="72"/>
      <c r="G108" s="72"/>
      <c r="H108" s="72"/>
    </row>
    <row r="109" spans="1:8" s="4" customFormat="1" ht="12.75" customHeight="1" x14ac:dyDescent="0.2">
      <c r="A109" s="17" t="s">
        <v>114</v>
      </c>
      <c r="B109" s="14">
        <v>200</v>
      </c>
      <c r="C109" s="24">
        <v>1.62</v>
      </c>
      <c r="D109" s="24">
        <v>2.19</v>
      </c>
      <c r="E109" s="24">
        <v>12.81</v>
      </c>
      <c r="F109" s="24">
        <v>77.13</v>
      </c>
      <c r="G109" s="24" t="s">
        <v>115</v>
      </c>
      <c r="H109" s="13" t="s">
        <v>116</v>
      </c>
    </row>
    <row r="110" spans="1:8" s="4" customFormat="1" ht="12" customHeight="1" x14ac:dyDescent="0.2">
      <c r="A110" s="17" t="s">
        <v>117</v>
      </c>
      <c r="B110" s="24">
        <v>150</v>
      </c>
      <c r="C110" s="75">
        <v>9.8000000000000007</v>
      </c>
      <c r="D110" s="75">
        <v>6</v>
      </c>
      <c r="E110" s="75">
        <v>9.4</v>
      </c>
      <c r="F110" s="75">
        <v>130.82</v>
      </c>
      <c r="G110" s="20" t="s">
        <v>118</v>
      </c>
      <c r="H110" s="17" t="s">
        <v>119</v>
      </c>
    </row>
    <row r="111" spans="1:8" s="4" customFormat="1" x14ac:dyDescent="0.2">
      <c r="A111" s="17" t="s">
        <v>120</v>
      </c>
      <c r="B111" s="14">
        <v>150</v>
      </c>
      <c r="C111" s="24">
        <v>3.44</v>
      </c>
      <c r="D111" s="24">
        <v>13.15</v>
      </c>
      <c r="E111" s="24">
        <v>27.92</v>
      </c>
      <c r="F111" s="24">
        <v>243.75</v>
      </c>
      <c r="G111" s="14" t="s">
        <v>121</v>
      </c>
      <c r="H111" s="13" t="s">
        <v>122</v>
      </c>
    </row>
    <row r="112" spans="1:8" s="4" customFormat="1" x14ac:dyDescent="0.2">
      <c r="A112" s="17" t="s">
        <v>42</v>
      </c>
      <c r="B112" s="14">
        <v>200</v>
      </c>
      <c r="C112" s="24">
        <v>0.15</v>
      </c>
      <c r="D112" s="24">
        <v>0.06</v>
      </c>
      <c r="E112" s="24">
        <v>20.65</v>
      </c>
      <c r="F112" s="24">
        <v>82.9</v>
      </c>
      <c r="G112" s="24" t="s">
        <v>43</v>
      </c>
      <c r="H112" s="13" t="s">
        <v>44</v>
      </c>
    </row>
    <row r="113" spans="1:251" s="4" customFormat="1" x14ac:dyDescent="0.2">
      <c r="A113" s="69" t="s">
        <v>45</v>
      </c>
      <c r="B113" s="24">
        <v>50</v>
      </c>
      <c r="C113" s="94">
        <v>3.3</v>
      </c>
      <c r="D113" s="94">
        <v>0.5</v>
      </c>
      <c r="E113" s="94">
        <v>21.5</v>
      </c>
      <c r="F113" s="94">
        <v>106.3</v>
      </c>
      <c r="G113" s="24" t="s">
        <v>123</v>
      </c>
      <c r="H113" s="17" t="s">
        <v>47</v>
      </c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</row>
    <row r="114" spans="1:251" s="4" customFormat="1" x14ac:dyDescent="0.2">
      <c r="A114" s="69" t="s">
        <v>48</v>
      </c>
      <c r="B114" s="14">
        <v>50</v>
      </c>
      <c r="C114" s="94">
        <v>4</v>
      </c>
      <c r="D114" s="94">
        <v>0.5</v>
      </c>
      <c r="E114" s="94">
        <v>25.5</v>
      </c>
      <c r="F114" s="94">
        <v>125</v>
      </c>
      <c r="G114" s="14" t="s">
        <v>123</v>
      </c>
      <c r="H114" s="13" t="s">
        <v>49</v>
      </c>
    </row>
    <row r="115" spans="1:251" s="4" customFormat="1" x14ac:dyDescent="0.2">
      <c r="A115" s="27" t="s">
        <v>25</v>
      </c>
      <c r="B115" s="28">
        <f t="shared" ref="B115:F115" si="17">SUM(B109:B114)</f>
        <v>800</v>
      </c>
      <c r="C115" s="58">
        <f t="shared" si="17"/>
        <v>22.310000000000002</v>
      </c>
      <c r="D115" s="58">
        <f t="shared" si="17"/>
        <v>22.4</v>
      </c>
      <c r="E115" s="58">
        <f t="shared" si="17"/>
        <v>117.78</v>
      </c>
      <c r="F115" s="58">
        <f t="shared" si="17"/>
        <v>765.9</v>
      </c>
      <c r="G115" s="28"/>
      <c r="H115" s="17"/>
    </row>
    <row r="116" spans="1:251" s="4" customFormat="1" x14ac:dyDescent="0.2">
      <c r="A116" s="12" t="s">
        <v>218</v>
      </c>
      <c r="B116" s="12"/>
      <c r="C116" s="12"/>
      <c r="D116" s="12"/>
      <c r="E116" s="12"/>
      <c r="F116" s="12"/>
      <c r="G116" s="12"/>
      <c r="H116" s="12"/>
    </row>
    <row r="117" spans="1:251" s="4" customFormat="1" x14ac:dyDescent="0.2">
      <c r="A117" s="69" t="s">
        <v>196</v>
      </c>
      <c r="B117" s="24">
        <v>100</v>
      </c>
      <c r="C117" s="24">
        <v>12.29</v>
      </c>
      <c r="D117" s="24">
        <v>12.64</v>
      </c>
      <c r="E117" s="24">
        <v>38.909999999999997</v>
      </c>
      <c r="F117" s="24">
        <v>269.33</v>
      </c>
      <c r="G117" s="24" t="s">
        <v>34</v>
      </c>
      <c r="H117" s="95" t="s">
        <v>197</v>
      </c>
    </row>
    <row r="118" spans="1:251" s="4" customFormat="1" x14ac:dyDescent="0.2">
      <c r="A118" s="17" t="s">
        <v>220</v>
      </c>
      <c r="B118" s="24">
        <v>0</v>
      </c>
      <c r="C118" s="24">
        <v>0</v>
      </c>
      <c r="D118" s="24">
        <v>0</v>
      </c>
      <c r="E118" s="24">
        <v>0</v>
      </c>
      <c r="F118" s="24">
        <v>0</v>
      </c>
      <c r="G118" s="14" t="s">
        <v>55</v>
      </c>
      <c r="H118" s="17" t="s">
        <v>56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</row>
    <row r="119" spans="1:251" s="4" customFormat="1" x14ac:dyDescent="0.2">
      <c r="A119" s="102" t="s">
        <v>57</v>
      </c>
      <c r="B119" s="24">
        <v>222</v>
      </c>
      <c r="C119" s="14">
        <v>0.13</v>
      </c>
      <c r="D119" s="14">
        <v>0.02</v>
      </c>
      <c r="E119" s="14">
        <v>15.2</v>
      </c>
      <c r="F119" s="14">
        <v>62</v>
      </c>
      <c r="G119" s="14" t="s">
        <v>58</v>
      </c>
      <c r="H119" s="69" t="s">
        <v>59</v>
      </c>
    </row>
    <row r="120" spans="1:251" s="4" customFormat="1" x14ac:dyDescent="0.2">
      <c r="A120" s="27" t="s">
        <v>25</v>
      </c>
      <c r="B120" s="28">
        <f t="shared" ref="B120:F120" si="18">SUM(B117:B119)</f>
        <v>322</v>
      </c>
      <c r="C120" s="28">
        <f t="shared" si="18"/>
        <v>12.42</v>
      </c>
      <c r="D120" s="28">
        <f t="shared" si="18"/>
        <v>12.66</v>
      </c>
      <c r="E120" s="28">
        <f t="shared" si="18"/>
        <v>54.11</v>
      </c>
      <c r="F120" s="28">
        <f t="shared" si="18"/>
        <v>331.33</v>
      </c>
      <c r="G120" s="28"/>
      <c r="H120" s="17"/>
    </row>
    <row r="121" spans="1:251" s="4" customFormat="1" x14ac:dyDescent="0.2">
      <c r="A121" s="27" t="s">
        <v>211</v>
      </c>
      <c r="B121" s="28">
        <f t="shared" ref="B121:F121" si="19">SUM(B107,B115,B120)</f>
        <v>1712</v>
      </c>
      <c r="C121" s="28">
        <f t="shared" si="19"/>
        <v>53.19</v>
      </c>
      <c r="D121" s="28">
        <f t="shared" si="19"/>
        <v>50.34</v>
      </c>
      <c r="E121" s="28">
        <f t="shared" si="19"/>
        <v>266.95</v>
      </c>
      <c r="F121" s="28">
        <f t="shared" si="19"/>
        <v>1687.73</v>
      </c>
      <c r="G121" s="28"/>
      <c r="H121" s="17"/>
    </row>
    <row r="122" spans="1:251" s="4" customFormat="1" x14ac:dyDescent="0.2">
      <c r="A122" s="72" t="s">
        <v>124</v>
      </c>
      <c r="B122" s="72"/>
      <c r="C122" s="72"/>
      <c r="D122" s="72"/>
      <c r="E122" s="72"/>
      <c r="F122" s="72"/>
      <c r="G122" s="72"/>
      <c r="H122" s="72"/>
    </row>
    <row r="123" spans="1:251" s="4" customFormat="1" x14ac:dyDescent="0.2">
      <c r="A123" s="12" t="s">
        <v>2</v>
      </c>
      <c r="B123" s="72" t="s">
        <v>3</v>
      </c>
      <c r="C123" s="72"/>
      <c r="D123" s="72"/>
      <c r="E123" s="72"/>
      <c r="F123" s="72"/>
      <c r="G123" s="12" t="s">
        <v>4</v>
      </c>
      <c r="H123" s="12" t="s">
        <v>5</v>
      </c>
    </row>
    <row r="124" spans="1:251" s="4" customFormat="1" ht="11.45" customHeight="1" x14ac:dyDescent="0.2">
      <c r="A124" s="12"/>
      <c r="B124" s="28" t="s">
        <v>6</v>
      </c>
      <c r="C124" s="28" t="s">
        <v>7</v>
      </c>
      <c r="D124" s="28" t="s">
        <v>8</v>
      </c>
      <c r="E124" s="28" t="s">
        <v>9</v>
      </c>
      <c r="F124" s="28" t="s">
        <v>10</v>
      </c>
      <c r="G124" s="12"/>
      <c r="H124" s="12"/>
    </row>
    <row r="125" spans="1:251" s="4" customFormat="1" x14ac:dyDescent="0.2">
      <c r="A125" s="12" t="s">
        <v>11</v>
      </c>
      <c r="B125" s="12"/>
      <c r="C125" s="12"/>
      <c r="D125" s="12"/>
      <c r="E125" s="12"/>
      <c r="F125" s="12"/>
      <c r="G125" s="12"/>
      <c r="H125" s="12"/>
    </row>
    <row r="126" spans="1:251" s="4" customFormat="1" x14ac:dyDescent="0.2">
      <c r="A126" s="13" t="s">
        <v>30</v>
      </c>
      <c r="B126" s="14">
        <v>90</v>
      </c>
      <c r="C126" s="94">
        <v>10.6</v>
      </c>
      <c r="D126" s="94">
        <v>12.6</v>
      </c>
      <c r="E126" s="94">
        <v>9.06</v>
      </c>
      <c r="F126" s="94">
        <v>207.09</v>
      </c>
      <c r="G126" s="14" t="s">
        <v>31</v>
      </c>
      <c r="H126" s="17" t="s">
        <v>32</v>
      </c>
    </row>
    <row r="127" spans="1:251" s="4" customFormat="1" x14ac:dyDescent="0.2">
      <c r="A127" s="17" t="s">
        <v>125</v>
      </c>
      <c r="B127" s="14">
        <v>150</v>
      </c>
      <c r="C127" s="94">
        <v>2.6</v>
      </c>
      <c r="D127" s="94">
        <v>11.8</v>
      </c>
      <c r="E127" s="94">
        <v>12.81</v>
      </c>
      <c r="F127" s="94">
        <v>163.5</v>
      </c>
      <c r="G127" s="14" t="s">
        <v>126</v>
      </c>
      <c r="H127" s="100" t="s">
        <v>127</v>
      </c>
    </row>
    <row r="128" spans="1:251" s="4" customFormat="1" x14ac:dyDescent="0.2">
      <c r="A128" s="69" t="s">
        <v>48</v>
      </c>
      <c r="B128" s="14">
        <v>60</v>
      </c>
      <c r="C128" s="94">
        <f>4/50*60</f>
        <v>4.8</v>
      </c>
      <c r="D128" s="94">
        <f>0.5/50*60</f>
        <v>0.6</v>
      </c>
      <c r="E128" s="94">
        <f>25.5/50*60</f>
        <v>30.6</v>
      </c>
      <c r="F128" s="94">
        <f>125/50*60</f>
        <v>150</v>
      </c>
      <c r="G128" s="14" t="s">
        <v>123</v>
      </c>
      <c r="H128" s="13" t="s">
        <v>49</v>
      </c>
    </row>
    <row r="129" spans="1:251" s="4" customFormat="1" x14ac:dyDescent="0.2">
      <c r="A129" s="102" t="s">
        <v>57</v>
      </c>
      <c r="B129" s="24">
        <v>222</v>
      </c>
      <c r="C129" s="14">
        <v>0.13</v>
      </c>
      <c r="D129" s="14">
        <v>0.02</v>
      </c>
      <c r="E129" s="14">
        <v>15.2</v>
      </c>
      <c r="F129" s="14">
        <v>62</v>
      </c>
      <c r="G129" s="14" t="s">
        <v>58</v>
      </c>
      <c r="H129" s="69" t="s">
        <v>59</v>
      </c>
    </row>
    <row r="130" spans="1:251" s="4" customFormat="1" x14ac:dyDescent="0.2">
      <c r="A130" s="27" t="s">
        <v>25</v>
      </c>
      <c r="B130" s="28">
        <f t="shared" ref="B130:F130" si="20">SUM(B126:B129)</f>
        <v>522</v>
      </c>
      <c r="C130" s="58">
        <f t="shared" si="20"/>
        <v>18.13</v>
      </c>
      <c r="D130" s="58">
        <f t="shared" si="20"/>
        <v>25.02</v>
      </c>
      <c r="E130" s="58">
        <f t="shared" si="20"/>
        <v>67.67</v>
      </c>
      <c r="F130" s="58">
        <f t="shared" si="20"/>
        <v>582.59</v>
      </c>
      <c r="G130" s="28"/>
      <c r="H130" s="17"/>
    </row>
    <row r="131" spans="1:251" s="4" customFormat="1" x14ac:dyDescent="0.2">
      <c r="A131" s="72" t="s">
        <v>26</v>
      </c>
      <c r="B131" s="72"/>
      <c r="C131" s="72"/>
      <c r="D131" s="72"/>
      <c r="E131" s="72"/>
      <c r="F131" s="72"/>
      <c r="G131" s="72"/>
      <c r="H131" s="72"/>
    </row>
    <row r="132" spans="1:251" s="4" customFormat="1" ht="12.75" customHeight="1" x14ac:dyDescent="0.2">
      <c r="A132" s="17" t="s">
        <v>128</v>
      </c>
      <c r="B132" s="94">
        <v>260</v>
      </c>
      <c r="C132" s="94">
        <v>1.51</v>
      </c>
      <c r="D132" s="94">
        <v>6.39</v>
      </c>
      <c r="E132" s="94">
        <v>7.99</v>
      </c>
      <c r="F132" s="94">
        <v>94.43</v>
      </c>
      <c r="G132" s="24" t="s">
        <v>224</v>
      </c>
      <c r="H132" s="102" t="s">
        <v>130</v>
      </c>
    </row>
    <row r="133" spans="1:251" s="101" customFormat="1" ht="12" customHeight="1" x14ac:dyDescent="0.2">
      <c r="A133" s="17" t="s">
        <v>131</v>
      </c>
      <c r="B133" s="14">
        <v>90</v>
      </c>
      <c r="C133" s="24">
        <v>14.68</v>
      </c>
      <c r="D133" s="24">
        <v>9.98</v>
      </c>
      <c r="E133" s="24">
        <v>11.03</v>
      </c>
      <c r="F133" s="24">
        <v>180.7</v>
      </c>
      <c r="G133" s="14" t="s">
        <v>132</v>
      </c>
      <c r="H133" s="13" t="s">
        <v>133</v>
      </c>
    </row>
    <row r="134" spans="1:251" s="101" customFormat="1" ht="21.75" customHeight="1" x14ac:dyDescent="0.2">
      <c r="A134" s="17" t="s">
        <v>85</v>
      </c>
      <c r="B134" s="14">
        <v>150</v>
      </c>
      <c r="C134" s="24">
        <v>3.65</v>
      </c>
      <c r="D134" s="24">
        <v>5.37</v>
      </c>
      <c r="E134" s="24">
        <v>36.68</v>
      </c>
      <c r="F134" s="24">
        <v>209.7</v>
      </c>
      <c r="G134" s="14" t="s">
        <v>86</v>
      </c>
      <c r="H134" s="17" t="s">
        <v>87</v>
      </c>
    </row>
    <row r="135" spans="1:251" s="4" customFormat="1" ht="12.75" customHeight="1" x14ac:dyDescent="0.2">
      <c r="A135" s="17" t="s">
        <v>33</v>
      </c>
      <c r="B135" s="14">
        <v>0</v>
      </c>
      <c r="C135" s="94">
        <v>0</v>
      </c>
      <c r="D135" s="94">
        <v>0</v>
      </c>
      <c r="E135" s="94">
        <v>0</v>
      </c>
      <c r="F135" s="94">
        <v>0</v>
      </c>
      <c r="G135" s="24" t="s">
        <v>34</v>
      </c>
      <c r="H135" s="100" t="s">
        <v>35</v>
      </c>
    </row>
    <row r="136" spans="1:251" s="4" customFormat="1" x14ac:dyDescent="0.2">
      <c r="A136" s="17" t="s">
        <v>134</v>
      </c>
      <c r="B136" s="14">
        <v>200</v>
      </c>
      <c r="C136" s="14">
        <v>0</v>
      </c>
      <c r="D136" s="14">
        <v>0</v>
      </c>
      <c r="E136" s="14">
        <v>19.97</v>
      </c>
      <c r="F136" s="14">
        <v>76</v>
      </c>
      <c r="G136" s="14" t="s">
        <v>135</v>
      </c>
      <c r="H136" s="13" t="s">
        <v>90</v>
      </c>
    </row>
    <row r="137" spans="1:251" s="4" customFormat="1" x14ac:dyDescent="0.2">
      <c r="A137" s="69" t="s">
        <v>45</v>
      </c>
      <c r="B137" s="24">
        <v>40</v>
      </c>
      <c r="C137" s="24">
        <v>2.6</v>
      </c>
      <c r="D137" s="24">
        <v>0.4</v>
      </c>
      <c r="E137" s="24">
        <v>17.2</v>
      </c>
      <c r="F137" s="24">
        <v>85</v>
      </c>
      <c r="G137" s="24" t="s">
        <v>46</v>
      </c>
      <c r="H137" s="17" t="s">
        <v>47</v>
      </c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  <c r="IQ137" s="68"/>
    </row>
    <row r="138" spans="1:251" s="4" customFormat="1" x14ac:dyDescent="0.2">
      <c r="A138" s="69" t="s">
        <v>48</v>
      </c>
      <c r="B138" s="14">
        <v>40</v>
      </c>
      <c r="C138" s="24">
        <v>3.2</v>
      </c>
      <c r="D138" s="24">
        <v>0.4</v>
      </c>
      <c r="E138" s="24">
        <v>20.399999999999999</v>
      </c>
      <c r="F138" s="24">
        <v>100</v>
      </c>
      <c r="G138" s="14" t="s">
        <v>46</v>
      </c>
      <c r="H138" s="13" t="s">
        <v>49</v>
      </c>
    </row>
    <row r="139" spans="1:251" s="4" customFormat="1" x14ac:dyDescent="0.2">
      <c r="A139" s="27" t="s">
        <v>25</v>
      </c>
      <c r="B139" s="28">
        <f t="shared" ref="B139:F139" si="21">SUM(B132:B138)</f>
        <v>780</v>
      </c>
      <c r="C139" s="58">
        <f t="shared" si="21"/>
        <v>25.64</v>
      </c>
      <c r="D139" s="58">
        <f t="shared" si="21"/>
        <v>22.54</v>
      </c>
      <c r="E139" s="58">
        <f t="shared" si="21"/>
        <v>113.27000000000001</v>
      </c>
      <c r="F139" s="58">
        <f t="shared" si="21"/>
        <v>745.82999999999993</v>
      </c>
      <c r="G139" s="28"/>
      <c r="H139" s="17"/>
    </row>
    <row r="140" spans="1:251" s="4" customFormat="1" x14ac:dyDescent="0.2">
      <c r="A140" s="12" t="s">
        <v>218</v>
      </c>
      <c r="B140" s="12"/>
      <c r="C140" s="12"/>
      <c r="D140" s="12"/>
      <c r="E140" s="12"/>
      <c r="F140" s="12"/>
      <c r="G140" s="12"/>
      <c r="H140" s="12"/>
    </row>
    <row r="141" spans="1:251" s="4" customFormat="1" x14ac:dyDescent="0.2">
      <c r="A141" s="102" t="s">
        <v>225</v>
      </c>
      <c r="B141" s="14">
        <v>80</v>
      </c>
      <c r="C141" s="94">
        <v>9.08</v>
      </c>
      <c r="D141" s="94">
        <v>8.7899999999999991</v>
      </c>
      <c r="E141" s="94">
        <v>26.73</v>
      </c>
      <c r="F141" s="94">
        <v>193.55</v>
      </c>
      <c r="G141" s="14" t="s">
        <v>226</v>
      </c>
      <c r="H141" s="13" t="s">
        <v>227</v>
      </c>
    </row>
    <row r="142" spans="1:251" s="4" customFormat="1" x14ac:dyDescent="0.2">
      <c r="A142" s="17" t="s">
        <v>220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14" t="s">
        <v>55</v>
      </c>
      <c r="H142" s="17" t="s">
        <v>56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36"/>
      <c r="IO142" s="36"/>
      <c r="IP142" s="36"/>
      <c r="IQ142" s="36"/>
    </row>
    <row r="143" spans="1:251" s="4" customFormat="1" x14ac:dyDescent="0.2">
      <c r="A143" s="102" t="s">
        <v>57</v>
      </c>
      <c r="B143" s="24">
        <v>222</v>
      </c>
      <c r="C143" s="14">
        <v>0.13</v>
      </c>
      <c r="D143" s="14">
        <v>0.02</v>
      </c>
      <c r="E143" s="14">
        <v>15.2</v>
      </c>
      <c r="F143" s="14">
        <v>62</v>
      </c>
      <c r="G143" s="14" t="s">
        <v>58</v>
      </c>
      <c r="H143" s="69" t="s">
        <v>59</v>
      </c>
    </row>
    <row r="144" spans="1:251" s="4" customFormat="1" x14ac:dyDescent="0.2">
      <c r="A144" s="27" t="s">
        <v>25</v>
      </c>
      <c r="B144" s="28">
        <f t="shared" ref="B144:F144" si="22">SUM(B141:B143)</f>
        <v>302</v>
      </c>
      <c r="C144" s="28">
        <f t="shared" si="22"/>
        <v>9.2100000000000009</v>
      </c>
      <c r="D144" s="28">
        <f t="shared" si="22"/>
        <v>8.8099999999999987</v>
      </c>
      <c r="E144" s="28">
        <f t="shared" si="22"/>
        <v>41.93</v>
      </c>
      <c r="F144" s="28">
        <f t="shared" si="22"/>
        <v>255.55</v>
      </c>
      <c r="G144" s="28"/>
      <c r="H144" s="17"/>
    </row>
    <row r="145" spans="1:8" s="4" customFormat="1" x14ac:dyDescent="0.2">
      <c r="A145" s="27" t="s">
        <v>211</v>
      </c>
      <c r="B145" s="28">
        <f t="shared" ref="B145:F145" si="23">SUM(B130,B139,B144)</f>
        <v>1604</v>
      </c>
      <c r="C145" s="28">
        <f t="shared" si="23"/>
        <v>52.98</v>
      </c>
      <c r="D145" s="28">
        <f t="shared" si="23"/>
        <v>56.370000000000005</v>
      </c>
      <c r="E145" s="28">
        <f t="shared" si="23"/>
        <v>222.87</v>
      </c>
      <c r="F145" s="28">
        <f t="shared" si="23"/>
        <v>1583.97</v>
      </c>
      <c r="G145" s="28"/>
      <c r="H145" s="17"/>
    </row>
    <row r="146" spans="1:8" s="4" customFormat="1" x14ac:dyDescent="0.2">
      <c r="A146" s="72" t="s">
        <v>136</v>
      </c>
      <c r="B146" s="72"/>
      <c r="C146" s="72"/>
      <c r="D146" s="72"/>
      <c r="E146" s="72"/>
      <c r="F146" s="72"/>
      <c r="G146" s="72"/>
      <c r="H146" s="72"/>
    </row>
    <row r="147" spans="1:8" s="4" customFormat="1" x14ac:dyDescent="0.2">
      <c r="A147" s="72" t="s">
        <v>1</v>
      </c>
      <c r="B147" s="72"/>
      <c r="C147" s="72"/>
      <c r="D147" s="72"/>
      <c r="E147" s="72"/>
      <c r="F147" s="72"/>
      <c r="G147" s="72"/>
      <c r="H147" s="72"/>
    </row>
    <row r="148" spans="1:8" s="4" customFormat="1" x14ac:dyDescent="0.2">
      <c r="A148" s="12" t="s">
        <v>2</v>
      </c>
      <c r="B148" s="72" t="s">
        <v>3</v>
      </c>
      <c r="C148" s="72"/>
      <c r="D148" s="72"/>
      <c r="E148" s="72"/>
      <c r="F148" s="72"/>
      <c r="G148" s="12" t="s">
        <v>4</v>
      </c>
      <c r="H148" s="12" t="s">
        <v>5</v>
      </c>
    </row>
    <row r="149" spans="1:8" s="4" customFormat="1" ht="11.45" customHeight="1" x14ac:dyDescent="0.2">
      <c r="A149" s="12"/>
      <c r="B149" s="28" t="s">
        <v>6</v>
      </c>
      <c r="C149" s="28" t="s">
        <v>7</v>
      </c>
      <c r="D149" s="28" t="s">
        <v>8</v>
      </c>
      <c r="E149" s="28" t="s">
        <v>9</v>
      </c>
      <c r="F149" s="28" t="s">
        <v>10</v>
      </c>
      <c r="G149" s="12"/>
      <c r="H149" s="12"/>
    </row>
    <row r="150" spans="1:8" s="4" customFormat="1" x14ac:dyDescent="0.2">
      <c r="A150" s="12" t="s">
        <v>11</v>
      </c>
      <c r="B150" s="12"/>
      <c r="C150" s="12"/>
      <c r="D150" s="12"/>
      <c r="E150" s="12"/>
      <c r="F150" s="12"/>
      <c r="G150" s="12"/>
      <c r="H150" s="12"/>
    </row>
    <row r="151" spans="1:8" s="4" customFormat="1" x14ac:dyDescent="0.2">
      <c r="A151" s="69" t="s">
        <v>137</v>
      </c>
      <c r="B151" s="24">
        <v>205</v>
      </c>
      <c r="C151" s="94">
        <v>5.96</v>
      </c>
      <c r="D151" s="94">
        <v>7.25</v>
      </c>
      <c r="E151" s="94">
        <v>42.89</v>
      </c>
      <c r="F151" s="94">
        <v>261</v>
      </c>
      <c r="G151" s="24" t="s">
        <v>138</v>
      </c>
      <c r="H151" s="69" t="s">
        <v>139</v>
      </c>
    </row>
    <row r="152" spans="1:8" s="4" customFormat="1" ht="11.45" customHeight="1" x14ac:dyDescent="0.2">
      <c r="A152" s="17" t="s">
        <v>15</v>
      </c>
      <c r="B152" s="14">
        <v>30</v>
      </c>
      <c r="C152" s="94">
        <v>6.96</v>
      </c>
      <c r="D152" s="94">
        <v>8.85</v>
      </c>
      <c r="E152" s="94">
        <v>0</v>
      </c>
      <c r="F152" s="94">
        <v>108</v>
      </c>
      <c r="G152" s="24" t="s">
        <v>16</v>
      </c>
      <c r="H152" s="17" t="s">
        <v>17</v>
      </c>
    </row>
    <row r="153" spans="1:8" s="101" customFormat="1" x14ac:dyDescent="0.2">
      <c r="A153" s="69" t="s">
        <v>48</v>
      </c>
      <c r="B153" s="14">
        <v>50</v>
      </c>
      <c r="C153" s="24">
        <f>3.2/40*50</f>
        <v>4</v>
      </c>
      <c r="D153" s="24">
        <f>0.4/40*50</f>
        <v>0.5</v>
      </c>
      <c r="E153" s="24">
        <f>20.4/40*50</f>
        <v>25.5</v>
      </c>
      <c r="F153" s="24">
        <f>100/40*50</f>
        <v>125</v>
      </c>
      <c r="G153" s="14" t="s">
        <v>123</v>
      </c>
      <c r="H153" s="13" t="s">
        <v>49</v>
      </c>
    </row>
    <row r="154" spans="1:8" s="4" customFormat="1" x14ac:dyDescent="0.2">
      <c r="A154" s="13" t="s">
        <v>21</v>
      </c>
      <c r="B154" s="14">
        <v>215</v>
      </c>
      <c r="C154" s="14">
        <v>7.0000000000000007E-2</v>
      </c>
      <c r="D154" s="14">
        <v>0.02</v>
      </c>
      <c r="E154" s="14">
        <v>15</v>
      </c>
      <c r="F154" s="14">
        <v>60</v>
      </c>
      <c r="G154" s="14" t="s">
        <v>22</v>
      </c>
      <c r="H154" s="17" t="s">
        <v>23</v>
      </c>
    </row>
    <row r="155" spans="1:8" s="4" customFormat="1" x14ac:dyDescent="0.2">
      <c r="A155" s="27" t="s">
        <v>25</v>
      </c>
      <c r="B155" s="28">
        <f t="shared" ref="B155:F155" si="24">SUM(B151:B154)</f>
        <v>500</v>
      </c>
      <c r="C155" s="28">
        <f t="shared" si="24"/>
        <v>16.990000000000002</v>
      </c>
      <c r="D155" s="28">
        <f t="shared" si="24"/>
        <v>16.62</v>
      </c>
      <c r="E155" s="28">
        <f t="shared" si="24"/>
        <v>83.39</v>
      </c>
      <c r="F155" s="28">
        <f t="shared" si="24"/>
        <v>554</v>
      </c>
      <c r="G155" s="28"/>
      <c r="H155" s="17"/>
    </row>
    <row r="156" spans="1:8" s="4" customFormat="1" x14ac:dyDescent="0.2">
      <c r="A156" s="72" t="s">
        <v>26</v>
      </c>
      <c r="B156" s="72"/>
      <c r="C156" s="72"/>
      <c r="D156" s="72"/>
      <c r="E156" s="72"/>
      <c r="F156" s="72"/>
      <c r="G156" s="72"/>
      <c r="H156" s="72"/>
    </row>
    <row r="157" spans="1:8" s="4" customFormat="1" ht="12" customHeight="1" x14ac:dyDescent="0.2">
      <c r="A157" s="17" t="s">
        <v>60</v>
      </c>
      <c r="B157" s="24">
        <v>200</v>
      </c>
      <c r="C157" s="24">
        <v>4.4000000000000004</v>
      </c>
      <c r="D157" s="24">
        <v>4.2</v>
      </c>
      <c r="E157" s="24">
        <v>13.2</v>
      </c>
      <c r="F157" s="24">
        <v>118.6</v>
      </c>
      <c r="G157" s="24" t="s">
        <v>61</v>
      </c>
      <c r="H157" s="95" t="s">
        <v>62</v>
      </c>
    </row>
    <row r="158" spans="1:8" s="4" customFormat="1" x14ac:dyDescent="0.2">
      <c r="A158" s="17" t="s">
        <v>140</v>
      </c>
      <c r="B158" s="14">
        <v>90</v>
      </c>
      <c r="C158" s="94">
        <v>11.32</v>
      </c>
      <c r="D158" s="94">
        <v>12.8</v>
      </c>
      <c r="E158" s="94">
        <v>12.2</v>
      </c>
      <c r="F158" s="94">
        <v>207.8</v>
      </c>
      <c r="G158" s="14" t="s">
        <v>141</v>
      </c>
      <c r="H158" s="100" t="s">
        <v>142</v>
      </c>
    </row>
    <row r="159" spans="1:8" s="4" customFormat="1" ht="21" customHeight="1" x14ac:dyDescent="0.2">
      <c r="A159" s="69" t="s">
        <v>228</v>
      </c>
      <c r="B159" s="24">
        <v>150</v>
      </c>
      <c r="C159" s="94">
        <v>3.08</v>
      </c>
      <c r="D159" s="94">
        <v>4.82</v>
      </c>
      <c r="E159" s="94">
        <v>18.32</v>
      </c>
      <c r="F159" s="94">
        <v>129.1</v>
      </c>
      <c r="G159" s="14" t="s">
        <v>229</v>
      </c>
      <c r="H159" s="119" t="s">
        <v>230</v>
      </c>
    </row>
    <row r="160" spans="1:8" s="4" customFormat="1" x14ac:dyDescent="0.2">
      <c r="A160" s="17" t="s">
        <v>69</v>
      </c>
      <c r="B160" s="14">
        <v>200</v>
      </c>
      <c r="C160" s="24">
        <v>0.76</v>
      </c>
      <c r="D160" s="24">
        <v>0.04</v>
      </c>
      <c r="E160" s="24">
        <v>20.22</v>
      </c>
      <c r="F160" s="24">
        <v>85.51</v>
      </c>
      <c r="G160" s="24" t="s">
        <v>70</v>
      </c>
      <c r="H160" s="13" t="s">
        <v>71</v>
      </c>
    </row>
    <row r="161" spans="1:251" s="4" customFormat="1" x14ac:dyDescent="0.2">
      <c r="A161" s="69" t="s">
        <v>45</v>
      </c>
      <c r="B161" s="24">
        <v>40</v>
      </c>
      <c r="C161" s="24">
        <v>2.6</v>
      </c>
      <c r="D161" s="24">
        <v>0.4</v>
      </c>
      <c r="E161" s="24">
        <v>17.2</v>
      </c>
      <c r="F161" s="24">
        <v>85</v>
      </c>
      <c r="G161" s="24" t="s">
        <v>46</v>
      </c>
      <c r="H161" s="17" t="s">
        <v>47</v>
      </c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</row>
    <row r="162" spans="1:251" s="4" customFormat="1" x14ac:dyDescent="0.2">
      <c r="A162" s="69" t="s">
        <v>48</v>
      </c>
      <c r="B162" s="14">
        <v>40</v>
      </c>
      <c r="C162" s="24">
        <v>3.2</v>
      </c>
      <c r="D162" s="24">
        <v>0.4</v>
      </c>
      <c r="E162" s="24">
        <v>20.399999999999999</v>
      </c>
      <c r="F162" s="24">
        <v>100</v>
      </c>
      <c r="G162" s="14" t="s">
        <v>46</v>
      </c>
      <c r="H162" s="13" t="s">
        <v>49</v>
      </c>
    </row>
    <row r="163" spans="1:251" s="4" customFormat="1" x14ac:dyDescent="0.2">
      <c r="A163" s="27" t="s">
        <v>25</v>
      </c>
      <c r="B163" s="28">
        <f t="shared" ref="B163:F163" si="25">SUM(B157:B162)</f>
        <v>720</v>
      </c>
      <c r="C163" s="58">
        <f t="shared" si="25"/>
        <v>25.360000000000003</v>
      </c>
      <c r="D163" s="58">
        <f t="shared" si="25"/>
        <v>22.659999999999997</v>
      </c>
      <c r="E163" s="58">
        <f t="shared" si="25"/>
        <v>101.53999999999999</v>
      </c>
      <c r="F163" s="58">
        <f t="shared" si="25"/>
        <v>726.01</v>
      </c>
      <c r="G163" s="28"/>
      <c r="H163" s="17"/>
    </row>
    <row r="164" spans="1:251" s="4" customFormat="1" x14ac:dyDescent="0.2">
      <c r="A164" s="12" t="s">
        <v>218</v>
      </c>
      <c r="B164" s="12"/>
      <c r="C164" s="12"/>
      <c r="D164" s="12"/>
      <c r="E164" s="12"/>
      <c r="F164" s="12"/>
      <c r="G164" s="12"/>
      <c r="H164" s="12"/>
    </row>
    <row r="165" spans="1:251" s="4" customFormat="1" ht="21" customHeight="1" x14ac:dyDescent="0.2">
      <c r="A165" s="17" t="s">
        <v>219</v>
      </c>
      <c r="B165" s="14">
        <v>100</v>
      </c>
      <c r="C165" s="24">
        <v>8.7100000000000009</v>
      </c>
      <c r="D165" s="24">
        <v>9.68</v>
      </c>
      <c r="E165" s="24">
        <v>58.08</v>
      </c>
      <c r="F165" s="24">
        <v>361.74</v>
      </c>
      <c r="G165" s="14" t="s">
        <v>175</v>
      </c>
      <c r="H165" s="13" t="s">
        <v>176</v>
      </c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36"/>
      <c r="IN165" s="36"/>
      <c r="IO165" s="36"/>
      <c r="IP165" s="36"/>
      <c r="IQ165" s="36"/>
    </row>
    <row r="166" spans="1:251" s="4" customFormat="1" x14ac:dyDescent="0.2">
      <c r="A166" s="17" t="s">
        <v>220</v>
      </c>
      <c r="B166" s="14">
        <v>0</v>
      </c>
      <c r="C166" s="24">
        <v>0</v>
      </c>
      <c r="D166" s="24">
        <v>0</v>
      </c>
      <c r="E166" s="24">
        <v>0</v>
      </c>
      <c r="F166" s="24">
        <v>0</v>
      </c>
      <c r="G166" s="14" t="s">
        <v>55</v>
      </c>
      <c r="H166" s="17" t="s">
        <v>56</v>
      </c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</row>
    <row r="167" spans="1:251" s="4" customFormat="1" x14ac:dyDescent="0.2">
      <c r="A167" s="102" t="s">
        <v>57</v>
      </c>
      <c r="B167" s="24">
        <v>222</v>
      </c>
      <c r="C167" s="14">
        <v>0.13</v>
      </c>
      <c r="D167" s="14">
        <v>0.02</v>
      </c>
      <c r="E167" s="14">
        <v>15.2</v>
      </c>
      <c r="F167" s="14">
        <v>62</v>
      </c>
      <c r="G167" s="14" t="s">
        <v>58</v>
      </c>
      <c r="H167" s="69" t="s">
        <v>59</v>
      </c>
    </row>
    <row r="168" spans="1:251" s="4" customFormat="1" x14ac:dyDescent="0.2">
      <c r="A168" s="27" t="s">
        <v>25</v>
      </c>
      <c r="B168" s="28">
        <f t="shared" ref="B168:F168" si="26">SUM(B165:B167)</f>
        <v>322</v>
      </c>
      <c r="C168" s="28">
        <f t="shared" si="26"/>
        <v>8.8400000000000016</v>
      </c>
      <c r="D168" s="28">
        <f t="shared" si="26"/>
        <v>9.6999999999999993</v>
      </c>
      <c r="E168" s="28">
        <f t="shared" si="26"/>
        <v>73.28</v>
      </c>
      <c r="F168" s="28">
        <f t="shared" si="26"/>
        <v>423.74</v>
      </c>
      <c r="G168" s="28"/>
      <c r="H168" s="17"/>
    </row>
    <row r="169" spans="1:251" s="4" customFormat="1" x14ac:dyDescent="0.2">
      <c r="A169" s="27" t="s">
        <v>211</v>
      </c>
      <c r="B169" s="28">
        <f t="shared" ref="B169:F169" si="27">SUM(B155,B163,B168)</f>
        <v>1542</v>
      </c>
      <c r="C169" s="28">
        <f t="shared" si="27"/>
        <v>51.190000000000012</v>
      </c>
      <c r="D169" s="28">
        <f t="shared" si="27"/>
        <v>48.980000000000004</v>
      </c>
      <c r="E169" s="28">
        <f t="shared" si="27"/>
        <v>258.21000000000004</v>
      </c>
      <c r="F169" s="28">
        <f t="shared" si="27"/>
        <v>1703.75</v>
      </c>
      <c r="G169" s="28"/>
      <c r="H169" s="17"/>
    </row>
    <row r="170" spans="1:251" s="4" customFormat="1" x14ac:dyDescent="0.2">
      <c r="A170" s="72" t="s">
        <v>50</v>
      </c>
      <c r="B170" s="72"/>
      <c r="C170" s="72"/>
      <c r="D170" s="72"/>
      <c r="E170" s="72"/>
      <c r="F170" s="72"/>
      <c r="G170" s="72"/>
      <c r="H170" s="72"/>
    </row>
    <row r="171" spans="1:251" s="4" customFormat="1" x14ac:dyDescent="0.2">
      <c r="A171" s="12" t="s">
        <v>2</v>
      </c>
      <c r="B171" s="72" t="s">
        <v>3</v>
      </c>
      <c r="C171" s="72"/>
      <c r="D171" s="72"/>
      <c r="E171" s="72"/>
      <c r="F171" s="72"/>
      <c r="G171" s="12" t="s">
        <v>4</v>
      </c>
      <c r="H171" s="12" t="s">
        <v>5</v>
      </c>
    </row>
    <row r="172" spans="1:251" s="4" customFormat="1" ht="11.45" customHeight="1" x14ac:dyDescent="0.2">
      <c r="A172" s="12"/>
      <c r="B172" s="28" t="s">
        <v>6</v>
      </c>
      <c r="C172" s="28" t="s">
        <v>7</v>
      </c>
      <c r="D172" s="28" t="s">
        <v>8</v>
      </c>
      <c r="E172" s="28" t="s">
        <v>9</v>
      </c>
      <c r="F172" s="28" t="s">
        <v>10</v>
      </c>
      <c r="G172" s="12"/>
      <c r="H172" s="12"/>
    </row>
    <row r="173" spans="1:251" s="4" customFormat="1" x14ac:dyDescent="0.2">
      <c r="A173" s="12" t="s">
        <v>11</v>
      </c>
      <c r="B173" s="12"/>
      <c r="C173" s="12"/>
      <c r="D173" s="12"/>
      <c r="E173" s="12"/>
      <c r="F173" s="12"/>
      <c r="G173" s="12"/>
      <c r="H173" s="12"/>
    </row>
    <row r="174" spans="1:251" s="4" customFormat="1" x14ac:dyDescent="0.2">
      <c r="A174" s="17" t="s">
        <v>143</v>
      </c>
      <c r="B174" s="24">
        <v>90</v>
      </c>
      <c r="C174" s="75">
        <v>20.8</v>
      </c>
      <c r="D174" s="75">
        <v>12.1</v>
      </c>
      <c r="E174" s="75">
        <v>5.01</v>
      </c>
      <c r="F174" s="75">
        <v>223.2</v>
      </c>
      <c r="G174" s="14" t="s">
        <v>144</v>
      </c>
      <c r="H174" s="95" t="s">
        <v>145</v>
      </c>
    </row>
    <row r="175" spans="1:251" s="4" customFormat="1" x14ac:dyDescent="0.2">
      <c r="A175" s="17" t="s">
        <v>66</v>
      </c>
      <c r="B175" s="14">
        <v>150</v>
      </c>
      <c r="C175" s="14">
        <v>5.52</v>
      </c>
      <c r="D175" s="14">
        <v>4.51</v>
      </c>
      <c r="E175" s="14">
        <v>26.45</v>
      </c>
      <c r="F175" s="14">
        <v>168.45</v>
      </c>
      <c r="G175" s="14" t="s">
        <v>67</v>
      </c>
      <c r="H175" s="17" t="s">
        <v>68</v>
      </c>
    </row>
    <row r="176" spans="1:251" s="4" customFormat="1" x14ac:dyDescent="0.2">
      <c r="A176" s="69" t="s">
        <v>48</v>
      </c>
      <c r="B176" s="14">
        <v>40</v>
      </c>
      <c r="C176" s="24">
        <v>3.2</v>
      </c>
      <c r="D176" s="24">
        <v>0.4</v>
      </c>
      <c r="E176" s="24">
        <v>20.399999999999999</v>
      </c>
      <c r="F176" s="24">
        <v>100</v>
      </c>
      <c r="G176" s="14" t="s">
        <v>46</v>
      </c>
      <c r="H176" s="13" t="s">
        <v>49</v>
      </c>
    </row>
    <row r="177" spans="1:251" s="4" customFormat="1" x14ac:dyDescent="0.2">
      <c r="A177" s="102" t="s">
        <v>57</v>
      </c>
      <c r="B177" s="24">
        <v>222</v>
      </c>
      <c r="C177" s="14">
        <v>0.13</v>
      </c>
      <c r="D177" s="14">
        <v>0.02</v>
      </c>
      <c r="E177" s="14">
        <v>15.2</v>
      </c>
      <c r="F177" s="14">
        <v>62</v>
      </c>
      <c r="G177" s="14" t="s">
        <v>58</v>
      </c>
      <c r="H177" s="69" t="s">
        <v>59</v>
      </c>
    </row>
    <row r="178" spans="1:251" s="4" customFormat="1" x14ac:dyDescent="0.2">
      <c r="A178" s="27" t="s">
        <v>25</v>
      </c>
      <c r="B178" s="28">
        <f t="shared" ref="B178:F178" si="28">SUM(B174:B177)</f>
        <v>502</v>
      </c>
      <c r="C178" s="58">
        <f t="shared" si="28"/>
        <v>29.65</v>
      </c>
      <c r="D178" s="58">
        <f t="shared" si="28"/>
        <v>17.029999999999998</v>
      </c>
      <c r="E178" s="58">
        <f t="shared" si="28"/>
        <v>67.06</v>
      </c>
      <c r="F178" s="58">
        <f t="shared" si="28"/>
        <v>553.65</v>
      </c>
      <c r="G178" s="28"/>
      <c r="H178" s="17"/>
    </row>
    <row r="179" spans="1:251" s="4" customFormat="1" x14ac:dyDescent="0.2">
      <c r="A179" s="72" t="s">
        <v>26</v>
      </c>
      <c r="B179" s="72"/>
      <c r="C179" s="72"/>
      <c r="D179" s="72"/>
      <c r="E179" s="72"/>
      <c r="F179" s="72"/>
      <c r="G179" s="72"/>
      <c r="H179" s="72"/>
    </row>
    <row r="180" spans="1:251" s="4" customFormat="1" ht="11.25" customHeight="1" x14ac:dyDescent="0.2">
      <c r="A180" s="17" t="s">
        <v>79</v>
      </c>
      <c r="B180" s="24">
        <v>200</v>
      </c>
      <c r="C180" s="24">
        <v>1.38</v>
      </c>
      <c r="D180" s="24">
        <v>5.2</v>
      </c>
      <c r="E180" s="24">
        <v>8.92</v>
      </c>
      <c r="F180" s="24">
        <v>88.2</v>
      </c>
      <c r="G180" s="24" t="s">
        <v>80</v>
      </c>
      <c r="H180" s="102" t="s">
        <v>81</v>
      </c>
    </row>
    <row r="181" spans="1:251" s="4" customFormat="1" x14ac:dyDescent="0.2">
      <c r="A181" s="77" t="s">
        <v>101</v>
      </c>
      <c r="B181" s="53">
        <v>90</v>
      </c>
      <c r="C181" s="66">
        <f>14.1*0.9</f>
        <v>12.69</v>
      </c>
      <c r="D181" s="66">
        <f>15.3*0.9</f>
        <v>13.770000000000001</v>
      </c>
      <c r="E181" s="66">
        <f>3.2*0.9</f>
        <v>2.8800000000000003</v>
      </c>
      <c r="F181" s="66">
        <f>205.9*0.9</f>
        <v>185.31</v>
      </c>
      <c r="G181" s="63" t="s">
        <v>222</v>
      </c>
      <c r="H181" s="13" t="s">
        <v>103</v>
      </c>
    </row>
    <row r="182" spans="1:251" s="4" customFormat="1" ht="12" customHeight="1" x14ac:dyDescent="0.2">
      <c r="A182" s="69" t="s">
        <v>104</v>
      </c>
      <c r="B182" s="24">
        <v>150</v>
      </c>
      <c r="C182" s="24">
        <v>8.6</v>
      </c>
      <c r="D182" s="24">
        <v>6.09</v>
      </c>
      <c r="E182" s="24">
        <v>38.64</v>
      </c>
      <c r="F182" s="24">
        <v>243.75</v>
      </c>
      <c r="G182" s="14" t="s">
        <v>105</v>
      </c>
      <c r="H182" s="13" t="s">
        <v>106</v>
      </c>
    </row>
    <row r="183" spans="1:251" s="4" customFormat="1" x14ac:dyDescent="0.2">
      <c r="A183" s="17" t="s">
        <v>88</v>
      </c>
      <c r="B183" s="14">
        <v>200</v>
      </c>
      <c r="C183" s="14">
        <v>0</v>
      </c>
      <c r="D183" s="14">
        <v>0</v>
      </c>
      <c r="E183" s="14">
        <v>19.97</v>
      </c>
      <c r="F183" s="14">
        <v>76</v>
      </c>
      <c r="G183" s="14" t="s">
        <v>89</v>
      </c>
      <c r="H183" s="13" t="s">
        <v>90</v>
      </c>
    </row>
    <row r="184" spans="1:251" s="4" customFormat="1" x14ac:dyDescent="0.2">
      <c r="A184" s="17" t="s">
        <v>54</v>
      </c>
      <c r="B184" s="14">
        <v>100</v>
      </c>
      <c r="C184" s="24">
        <v>0.4</v>
      </c>
      <c r="D184" s="24">
        <v>0.4</v>
      </c>
      <c r="E184" s="24">
        <f>19.6/2</f>
        <v>9.8000000000000007</v>
      </c>
      <c r="F184" s="24">
        <f>94/2</f>
        <v>47</v>
      </c>
      <c r="G184" s="14" t="s">
        <v>55</v>
      </c>
      <c r="H184" s="17" t="s">
        <v>56</v>
      </c>
    </row>
    <row r="185" spans="1:251" s="4" customFormat="1" x14ac:dyDescent="0.2">
      <c r="A185" s="69" t="s">
        <v>45</v>
      </c>
      <c r="B185" s="24">
        <v>40</v>
      </c>
      <c r="C185" s="24">
        <v>2.6</v>
      </c>
      <c r="D185" s="24">
        <v>0.4</v>
      </c>
      <c r="E185" s="24">
        <v>17.2</v>
      </c>
      <c r="F185" s="24">
        <v>85</v>
      </c>
      <c r="G185" s="24" t="s">
        <v>46</v>
      </c>
      <c r="H185" s="17" t="s">
        <v>47</v>
      </c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  <c r="IG185" s="68"/>
      <c r="IH185" s="68"/>
      <c r="II185" s="68"/>
      <c r="IJ185" s="68"/>
      <c r="IK185" s="68"/>
      <c r="IL185" s="68"/>
      <c r="IM185" s="68"/>
      <c r="IN185" s="68"/>
      <c r="IO185" s="68"/>
      <c r="IP185" s="68"/>
      <c r="IQ185" s="68"/>
    </row>
    <row r="186" spans="1:251" s="4" customFormat="1" x14ac:dyDescent="0.2">
      <c r="A186" s="69" t="s">
        <v>48</v>
      </c>
      <c r="B186" s="14">
        <v>40</v>
      </c>
      <c r="C186" s="24">
        <v>3.2</v>
      </c>
      <c r="D186" s="24">
        <v>0.4</v>
      </c>
      <c r="E186" s="24">
        <v>20.399999999999999</v>
      </c>
      <c r="F186" s="24">
        <v>100</v>
      </c>
      <c r="G186" s="14" t="s">
        <v>46</v>
      </c>
      <c r="H186" s="13" t="s">
        <v>49</v>
      </c>
    </row>
    <row r="187" spans="1:251" s="4" customFormat="1" x14ac:dyDescent="0.2">
      <c r="A187" s="27" t="s">
        <v>25</v>
      </c>
      <c r="B187" s="28">
        <f t="shared" ref="B187:F187" si="29">SUM(B180:B186)</f>
        <v>820</v>
      </c>
      <c r="C187" s="58">
        <f t="shared" si="29"/>
        <v>28.87</v>
      </c>
      <c r="D187" s="58">
        <f t="shared" si="29"/>
        <v>26.259999999999998</v>
      </c>
      <c r="E187" s="58">
        <f t="shared" si="29"/>
        <v>117.81</v>
      </c>
      <c r="F187" s="58">
        <f t="shared" si="29"/>
        <v>825.26</v>
      </c>
      <c r="G187" s="28"/>
      <c r="H187" s="17"/>
    </row>
    <row r="188" spans="1:251" s="4" customFormat="1" x14ac:dyDescent="0.2">
      <c r="A188" s="12" t="s">
        <v>218</v>
      </c>
      <c r="B188" s="12"/>
      <c r="C188" s="12"/>
      <c r="D188" s="12"/>
      <c r="E188" s="12"/>
      <c r="F188" s="12"/>
      <c r="G188" s="12"/>
      <c r="H188" s="12"/>
    </row>
    <row r="189" spans="1:251" s="68" customFormat="1" x14ac:dyDescent="0.2">
      <c r="A189" s="69" t="s">
        <v>95</v>
      </c>
      <c r="B189" s="24">
        <v>100</v>
      </c>
      <c r="C189" s="94">
        <v>12.03</v>
      </c>
      <c r="D189" s="94">
        <v>12.3</v>
      </c>
      <c r="E189" s="94">
        <v>27.3</v>
      </c>
      <c r="F189" s="94">
        <v>266.3</v>
      </c>
      <c r="G189" s="24" t="s">
        <v>96</v>
      </c>
      <c r="H189" s="17" t="s">
        <v>97</v>
      </c>
    </row>
    <row r="190" spans="1:251" s="4" customFormat="1" x14ac:dyDescent="0.2">
      <c r="A190" s="17" t="s">
        <v>220</v>
      </c>
      <c r="B190" s="14">
        <v>0</v>
      </c>
      <c r="C190" s="24">
        <v>0</v>
      </c>
      <c r="D190" s="24">
        <v>0</v>
      </c>
      <c r="E190" s="24">
        <v>0</v>
      </c>
      <c r="F190" s="24">
        <v>0</v>
      </c>
      <c r="G190" s="14" t="s">
        <v>55</v>
      </c>
      <c r="H190" s="17" t="s">
        <v>56</v>
      </c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  <c r="IM190" s="36"/>
      <c r="IN190" s="36"/>
      <c r="IO190" s="36"/>
      <c r="IP190" s="36"/>
      <c r="IQ190" s="36"/>
    </row>
    <row r="191" spans="1:251" s="4" customFormat="1" x14ac:dyDescent="0.2">
      <c r="A191" s="13" t="s">
        <v>21</v>
      </c>
      <c r="B191" s="14">
        <v>215</v>
      </c>
      <c r="C191" s="14">
        <v>7.0000000000000007E-2</v>
      </c>
      <c r="D191" s="14">
        <v>0.02</v>
      </c>
      <c r="E191" s="14">
        <v>15</v>
      </c>
      <c r="F191" s="14">
        <v>60</v>
      </c>
      <c r="G191" s="14" t="s">
        <v>22</v>
      </c>
      <c r="H191" s="17" t="s">
        <v>23</v>
      </c>
    </row>
    <row r="192" spans="1:251" s="4" customFormat="1" x14ac:dyDescent="0.2">
      <c r="A192" s="27" t="s">
        <v>25</v>
      </c>
      <c r="B192" s="28">
        <f t="shared" ref="B192:F192" si="30">SUM(B189:B191)</f>
        <v>315</v>
      </c>
      <c r="C192" s="28">
        <f t="shared" si="30"/>
        <v>12.1</v>
      </c>
      <c r="D192" s="28">
        <f t="shared" si="30"/>
        <v>12.32</v>
      </c>
      <c r="E192" s="28">
        <f t="shared" si="30"/>
        <v>42.3</v>
      </c>
      <c r="F192" s="28">
        <f t="shared" si="30"/>
        <v>326.3</v>
      </c>
      <c r="G192" s="28"/>
      <c r="H192" s="17"/>
    </row>
    <row r="193" spans="1:8" s="4" customFormat="1" x14ac:dyDescent="0.2">
      <c r="A193" s="27" t="s">
        <v>211</v>
      </c>
      <c r="B193" s="28">
        <f t="shared" ref="B193:F193" si="31">SUM(B178,B187,B192)</f>
        <v>1637</v>
      </c>
      <c r="C193" s="28">
        <f t="shared" si="31"/>
        <v>70.61999999999999</v>
      </c>
      <c r="D193" s="28">
        <f t="shared" si="31"/>
        <v>55.609999999999992</v>
      </c>
      <c r="E193" s="28">
        <f t="shared" si="31"/>
        <v>227.17000000000002</v>
      </c>
      <c r="F193" s="28">
        <f t="shared" si="31"/>
        <v>1705.2099999999998</v>
      </c>
      <c r="G193" s="28"/>
      <c r="H193" s="17"/>
    </row>
    <row r="194" spans="1:8" s="4" customFormat="1" x14ac:dyDescent="0.2">
      <c r="A194" s="72" t="s">
        <v>72</v>
      </c>
      <c r="B194" s="72"/>
      <c r="C194" s="72"/>
      <c r="D194" s="72"/>
      <c r="E194" s="72"/>
      <c r="F194" s="72"/>
      <c r="G194" s="72"/>
      <c r="H194" s="72"/>
    </row>
    <row r="195" spans="1:8" s="4" customFormat="1" x14ac:dyDescent="0.2">
      <c r="A195" s="12" t="s">
        <v>2</v>
      </c>
      <c r="B195" s="72" t="s">
        <v>3</v>
      </c>
      <c r="C195" s="72"/>
      <c r="D195" s="72"/>
      <c r="E195" s="72"/>
      <c r="F195" s="72"/>
      <c r="G195" s="12" t="s">
        <v>4</v>
      </c>
      <c r="H195" s="12" t="s">
        <v>5</v>
      </c>
    </row>
    <row r="196" spans="1:8" s="4" customFormat="1" ht="11.45" customHeight="1" x14ac:dyDescent="0.2">
      <c r="A196" s="12"/>
      <c r="B196" s="28" t="s">
        <v>6</v>
      </c>
      <c r="C196" s="28" t="s">
        <v>7</v>
      </c>
      <c r="D196" s="28" t="s">
        <v>8</v>
      </c>
      <c r="E196" s="28" t="s">
        <v>9</v>
      </c>
      <c r="F196" s="28" t="s">
        <v>10</v>
      </c>
      <c r="G196" s="12"/>
      <c r="H196" s="12"/>
    </row>
    <row r="197" spans="1:8" s="4" customFormat="1" x14ac:dyDescent="0.2">
      <c r="A197" s="12" t="s">
        <v>11</v>
      </c>
      <c r="B197" s="12"/>
      <c r="C197" s="12"/>
      <c r="D197" s="12"/>
      <c r="E197" s="12"/>
      <c r="F197" s="12"/>
      <c r="G197" s="12"/>
      <c r="H197" s="12"/>
    </row>
    <row r="198" spans="1:8" s="4" customFormat="1" ht="12" customHeight="1" x14ac:dyDescent="0.2">
      <c r="A198" s="17" t="s">
        <v>131</v>
      </c>
      <c r="B198" s="14">
        <v>90</v>
      </c>
      <c r="C198" s="24">
        <v>14.68</v>
      </c>
      <c r="D198" s="24">
        <v>9.98</v>
      </c>
      <c r="E198" s="24">
        <v>11.03</v>
      </c>
      <c r="F198" s="24">
        <v>180.7</v>
      </c>
      <c r="G198" s="14" t="s">
        <v>132</v>
      </c>
      <c r="H198" s="13" t="s">
        <v>133</v>
      </c>
    </row>
    <row r="199" spans="1:8" s="4" customFormat="1" ht="11.25" customHeight="1" x14ac:dyDescent="0.2">
      <c r="A199" s="17" t="s">
        <v>231</v>
      </c>
      <c r="B199" s="14">
        <v>5</v>
      </c>
      <c r="C199" s="94">
        <v>0.04</v>
      </c>
      <c r="D199" s="94">
        <v>3.6</v>
      </c>
      <c r="E199" s="94">
        <v>0.06</v>
      </c>
      <c r="F199" s="94">
        <v>33</v>
      </c>
      <c r="G199" s="24" t="s">
        <v>34</v>
      </c>
      <c r="H199" s="100" t="s">
        <v>35</v>
      </c>
    </row>
    <row r="200" spans="1:8" s="101" customFormat="1" ht="12" customHeight="1" x14ac:dyDescent="0.2">
      <c r="A200" s="13" t="s">
        <v>36</v>
      </c>
      <c r="B200" s="14">
        <v>100</v>
      </c>
      <c r="C200" s="14">
        <v>2.04</v>
      </c>
      <c r="D200" s="14">
        <v>3.2</v>
      </c>
      <c r="E200" s="14">
        <v>13.6</v>
      </c>
      <c r="F200" s="14">
        <v>91.5</v>
      </c>
      <c r="G200" s="14" t="s">
        <v>37</v>
      </c>
      <c r="H200" s="13" t="s">
        <v>38</v>
      </c>
    </row>
    <row r="201" spans="1:8" s="4" customFormat="1" ht="20.25" customHeight="1" x14ac:dyDescent="0.2">
      <c r="A201" s="69" t="s">
        <v>76</v>
      </c>
      <c r="B201" s="24">
        <v>60</v>
      </c>
      <c r="C201" s="94">
        <v>0.66</v>
      </c>
      <c r="D201" s="94">
        <v>0.12</v>
      </c>
      <c r="E201" s="94">
        <v>2.2799999999999998</v>
      </c>
      <c r="F201" s="94">
        <v>13.2</v>
      </c>
      <c r="G201" s="24" t="s">
        <v>77</v>
      </c>
      <c r="H201" s="13" t="s">
        <v>78</v>
      </c>
    </row>
    <row r="202" spans="1:8" s="4" customFormat="1" x14ac:dyDescent="0.2">
      <c r="A202" s="69" t="s">
        <v>48</v>
      </c>
      <c r="B202" s="14">
        <v>50</v>
      </c>
      <c r="C202" s="94">
        <v>4</v>
      </c>
      <c r="D202" s="94">
        <v>0.5</v>
      </c>
      <c r="E202" s="94">
        <v>25.5</v>
      </c>
      <c r="F202" s="94">
        <v>125</v>
      </c>
      <c r="G202" s="14" t="s">
        <v>46</v>
      </c>
      <c r="H202" s="13" t="s">
        <v>49</v>
      </c>
    </row>
    <row r="203" spans="1:8" s="4" customFormat="1" x14ac:dyDescent="0.2">
      <c r="A203" s="13" t="s">
        <v>21</v>
      </c>
      <c r="B203" s="14">
        <v>215</v>
      </c>
      <c r="C203" s="14">
        <v>7.0000000000000007E-2</v>
      </c>
      <c r="D203" s="14">
        <v>0.02</v>
      </c>
      <c r="E203" s="14">
        <v>15</v>
      </c>
      <c r="F203" s="14">
        <v>60</v>
      </c>
      <c r="G203" s="14" t="s">
        <v>22</v>
      </c>
      <c r="H203" s="17" t="s">
        <v>23</v>
      </c>
    </row>
    <row r="204" spans="1:8" s="4" customFormat="1" x14ac:dyDescent="0.2">
      <c r="A204" s="27" t="s">
        <v>25</v>
      </c>
      <c r="B204" s="28">
        <f t="shared" ref="B204:F204" si="32">SUM(B198:B203)</f>
        <v>520</v>
      </c>
      <c r="C204" s="58">
        <f t="shared" si="32"/>
        <v>21.49</v>
      </c>
      <c r="D204" s="58">
        <f t="shared" si="32"/>
        <v>17.420000000000002</v>
      </c>
      <c r="E204" s="58">
        <f t="shared" si="32"/>
        <v>67.47</v>
      </c>
      <c r="F204" s="58">
        <f t="shared" si="32"/>
        <v>503.4</v>
      </c>
      <c r="G204" s="28"/>
      <c r="H204" s="17"/>
    </row>
    <row r="205" spans="1:8" s="4" customFormat="1" x14ac:dyDescent="0.2">
      <c r="A205" s="72" t="s">
        <v>26</v>
      </c>
      <c r="B205" s="72"/>
      <c r="C205" s="72"/>
      <c r="D205" s="72"/>
      <c r="E205" s="72"/>
      <c r="F205" s="72"/>
      <c r="G205" s="72"/>
      <c r="H205" s="72"/>
    </row>
    <row r="206" spans="1:8" s="113" customFormat="1" x14ac:dyDescent="0.2">
      <c r="A206" s="110" t="s">
        <v>98</v>
      </c>
      <c r="B206" s="111">
        <v>200</v>
      </c>
      <c r="C206" s="118">
        <v>1.56</v>
      </c>
      <c r="D206" s="118">
        <v>5.2</v>
      </c>
      <c r="E206" s="118">
        <v>8.6</v>
      </c>
      <c r="F206" s="118">
        <v>87.89</v>
      </c>
      <c r="G206" s="14" t="s">
        <v>99</v>
      </c>
      <c r="H206" s="95" t="s">
        <v>100</v>
      </c>
    </row>
    <row r="207" spans="1:8" s="4" customFormat="1" x14ac:dyDescent="0.2">
      <c r="A207" s="69" t="s">
        <v>63</v>
      </c>
      <c r="B207" s="14">
        <v>90</v>
      </c>
      <c r="C207" s="24">
        <v>11.52</v>
      </c>
      <c r="D207" s="24">
        <v>13</v>
      </c>
      <c r="E207" s="24">
        <v>4.05</v>
      </c>
      <c r="F207" s="24">
        <v>189.6</v>
      </c>
      <c r="G207" s="14" t="s">
        <v>64</v>
      </c>
      <c r="H207" s="17" t="s">
        <v>65</v>
      </c>
    </row>
    <row r="208" spans="1:8" s="4" customFormat="1" ht="21.75" customHeight="1" x14ac:dyDescent="0.2">
      <c r="A208" s="17" t="s">
        <v>85</v>
      </c>
      <c r="B208" s="14">
        <v>150</v>
      </c>
      <c r="C208" s="24">
        <v>3.65</v>
      </c>
      <c r="D208" s="24">
        <v>5.37</v>
      </c>
      <c r="E208" s="24">
        <v>36.68</v>
      </c>
      <c r="F208" s="24">
        <v>209.7</v>
      </c>
      <c r="G208" s="14" t="s">
        <v>86</v>
      </c>
      <c r="H208" s="17" t="s">
        <v>87</v>
      </c>
    </row>
    <row r="209" spans="1:251" s="4" customFormat="1" ht="32.25" customHeight="1" x14ac:dyDescent="0.2">
      <c r="A209" s="69" t="s">
        <v>39</v>
      </c>
      <c r="B209" s="24">
        <v>60</v>
      </c>
      <c r="C209" s="94">
        <v>1.41</v>
      </c>
      <c r="D209" s="94">
        <v>0.09</v>
      </c>
      <c r="E209" s="94">
        <v>4.05</v>
      </c>
      <c r="F209" s="94">
        <v>22.5</v>
      </c>
      <c r="G209" s="24" t="s">
        <v>40</v>
      </c>
      <c r="H209" s="13" t="s">
        <v>41</v>
      </c>
    </row>
    <row r="210" spans="1:251" s="4" customFormat="1" x14ac:dyDescent="0.2">
      <c r="A210" s="17" t="s">
        <v>147</v>
      </c>
      <c r="B210" s="14">
        <v>200</v>
      </c>
      <c r="C210" s="94">
        <v>0.16</v>
      </c>
      <c r="D210" s="94">
        <v>0.16</v>
      </c>
      <c r="E210" s="94">
        <v>27.88</v>
      </c>
      <c r="F210" s="94">
        <v>114.6</v>
      </c>
      <c r="G210" s="24" t="s">
        <v>148</v>
      </c>
      <c r="H210" s="13" t="s">
        <v>149</v>
      </c>
    </row>
    <row r="211" spans="1:251" s="4" customFormat="1" x14ac:dyDescent="0.2">
      <c r="A211" s="69" t="s">
        <v>45</v>
      </c>
      <c r="B211" s="24">
        <v>40</v>
      </c>
      <c r="C211" s="24">
        <v>2.6</v>
      </c>
      <c r="D211" s="24">
        <v>0.4</v>
      </c>
      <c r="E211" s="24">
        <v>17.2</v>
      </c>
      <c r="F211" s="24">
        <v>85</v>
      </c>
      <c r="G211" s="24" t="s">
        <v>46</v>
      </c>
      <c r="H211" s="17" t="s">
        <v>47</v>
      </c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  <c r="IG211" s="68"/>
      <c r="IH211" s="68"/>
      <c r="II211" s="68"/>
      <c r="IJ211" s="68"/>
      <c r="IK211" s="68"/>
      <c r="IL211" s="68"/>
      <c r="IM211" s="68"/>
      <c r="IN211" s="68"/>
      <c r="IO211" s="68"/>
      <c r="IP211" s="68"/>
      <c r="IQ211" s="68"/>
    </row>
    <row r="212" spans="1:251" s="4" customFormat="1" x14ac:dyDescent="0.2">
      <c r="A212" s="69" t="s">
        <v>48</v>
      </c>
      <c r="B212" s="14">
        <v>40</v>
      </c>
      <c r="C212" s="24">
        <v>3.2</v>
      </c>
      <c r="D212" s="24">
        <v>0.4</v>
      </c>
      <c r="E212" s="24">
        <v>20.399999999999999</v>
      </c>
      <c r="F212" s="24">
        <v>100</v>
      </c>
      <c r="G212" s="14" t="s">
        <v>46</v>
      </c>
      <c r="H212" s="13" t="s">
        <v>49</v>
      </c>
    </row>
    <row r="213" spans="1:251" s="4" customFormat="1" x14ac:dyDescent="0.2">
      <c r="A213" s="27" t="s">
        <v>25</v>
      </c>
      <c r="B213" s="28">
        <f t="shared" ref="B213:F213" si="33">SUM(B206:B212)</f>
        <v>780</v>
      </c>
      <c r="C213" s="58">
        <f t="shared" si="33"/>
        <v>24.1</v>
      </c>
      <c r="D213" s="58">
        <f t="shared" si="33"/>
        <v>24.619999999999997</v>
      </c>
      <c r="E213" s="58">
        <f t="shared" si="33"/>
        <v>118.85999999999999</v>
      </c>
      <c r="F213" s="58">
        <f t="shared" si="33"/>
        <v>809.29</v>
      </c>
      <c r="G213" s="28"/>
      <c r="H213" s="17"/>
    </row>
    <row r="214" spans="1:251" s="4" customFormat="1" x14ac:dyDescent="0.2">
      <c r="A214" s="12" t="s">
        <v>218</v>
      </c>
      <c r="B214" s="12"/>
      <c r="C214" s="12"/>
      <c r="D214" s="12"/>
      <c r="E214" s="12"/>
      <c r="F214" s="12"/>
      <c r="G214" s="12"/>
      <c r="H214" s="12"/>
    </row>
    <row r="215" spans="1:251" s="4" customFormat="1" x14ac:dyDescent="0.2">
      <c r="A215" s="13" t="s">
        <v>201</v>
      </c>
      <c r="B215" s="14">
        <v>100</v>
      </c>
      <c r="C215" s="24">
        <v>12.78</v>
      </c>
      <c r="D215" s="24">
        <v>14.16</v>
      </c>
      <c r="E215" s="24">
        <v>37.659999999999997</v>
      </c>
      <c r="F215" s="24">
        <v>333</v>
      </c>
      <c r="G215" s="14" t="s">
        <v>202</v>
      </c>
      <c r="H215" s="13" t="s">
        <v>203</v>
      </c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6"/>
      <c r="HU215" s="36"/>
      <c r="HV215" s="36"/>
      <c r="HW215" s="36"/>
      <c r="HX215" s="36"/>
      <c r="HY215" s="36"/>
      <c r="HZ215" s="36"/>
      <c r="IA215" s="36"/>
      <c r="IB215" s="36"/>
      <c r="IC215" s="36"/>
      <c r="ID215" s="3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36"/>
    </row>
    <row r="216" spans="1:251" s="4" customFormat="1" x14ac:dyDescent="0.2">
      <c r="A216" s="17" t="s">
        <v>54</v>
      </c>
      <c r="B216" s="14">
        <v>0</v>
      </c>
      <c r="C216" s="24">
        <v>0</v>
      </c>
      <c r="D216" s="24">
        <v>0</v>
      </c>
      <c r="E216" s="24">
        <v>0</v>
      </c>
      <c r="F216" s="24">
        <v>0</v>
      </c>
      <c r="G216" s="14" t="s">
        <v>55</v>
      </c>
      <c r="H216" s="17" t="s">
        <v>56</v>
      </c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36"/>
    </row>
    <row r="217" spans="1:251" s="4" customFormat="1" x14ac:dyDescent="0.2">
      <c r="A217" s="13" t="s">
        <v>21</v>
      </c>
      <c r="B217" s="14">
        <v>215</v>
      </c>
      <c r="C217" s="14">
        <v>7.0000000000000007E-2</v>
      </c>
      <c r="D217" s="14">
        <v>0.02</v>
      </c>
      <c r="E217" s="14">
        <v>15</v>
      </c>
      <c r="F217" s="14">
        <v>60</v>
      </c>
      <c r="G217" s="14" t="s">
        <v>22</v>
      </c>
      <c r="H217" s="17" t="s">
        <v>23</v>
      </c>
    </row>
    <row r="218" spans="1:251" s="4" customFormat="1" x14ac:dyDescent="0.2">
      <c r="A218" s="27" t="s">
        <v>25</v>
      </c>
      <c r="B218" s="28">
        <f t="shared" ref="B218:F218" si="34">SUM(B215:B217)</f>
        <v>315</v>
      </c>
      <c r="C218" s="28">
        <f t="shared" si="34"/>
        <v>12.85</v>
      </c>
      <c r="D218" s="28">
        <f t="shared" si="34"/>
        <v>14.18</v>
      </c>
      <c r="E218" s="28">
        <f t="shared" si="34"/>
        <v>52.66</v>
      </c>
      <c r="F218" s="28">
        <f t="shared" si="34"/>
        <v>393</v>
      </c>
      <c r="G218" s="28"/>
      <c r="H218" s="17"/>
    </row>
    <row r="219" spans="1:251" s="4" customFormat="1" x14ac:dyDescent="0.2">
      <c r="A219" s="27" t="s">
        <v>211</v>
      </c>
      <c r="B219" s="28">
        <f t="shared" ref="B219:F219" si="35">SUM(B204,B213,B218)</f>
        <v>1615</v>
      </c>
      <c r="C219" s="28">
        <f t="shared" si="35"/>
        <v>58.440000000000005</v>
      </c>
      <c r="D219" s="28">
        <f t="shared" si="35"/>
        <v>56.22</v>
      </c>
      <c r="E219" s="28">
        <f t="shared" si="35"/>
        <v>238.98999999999998</v>
      </c>
      <c r="F219" s="28">
        <f t="shared" si="35"/>
        <v>1705.69</v>
      </c>
      <c r="G219" s="28"/>
      <c r="H219" s="17"/>
    </row>
    <row r="220" spans="1:251" s="4" customFormat="1" x14ac:dyDescent="0.2">
      <c r="A220" s="72" t="s">
        <v>91</v>
      </c>
      <c r="B220" s="72"/>
      <c r="C220" s="72"/>
      <c r="D220" s="72"/>
      <c r="E220" s="72"/>
      <c r="F220" s="72"/>
      <c r="G220" s="72"/>
      <c r="H220" s="72"/>
    </row>
    <row r="221" spans="1:251" s="4" customFormat="1" x14ac:dyDescent="0.2">
      <c r="A221" s="12" t="s">
        <v>2</v>
      </c>
      <c r="B221" s="72" t="s">
        <v>3</v>
      </c>
      <c r="C221" s="72"/>
      <c r="D221" s="72"/>
      <c r="E221" s="72"/>
      <c r="F221" s="72"/>
      <c r="G221" s="12" t="s">
        <v>4</v>
      </c>
      <c r="H221" s="12" t="s">
        <v>5</v>
      </c>
    </row>
    <row r="222" spans="1:251" s="4" customFormat="1" ht="11.45" customHeight="1" x14ac:dyDescent="0.2">
      <c r="A222" s="12"/>
      <c r="B222" s="28" t="s">
        <v>6</v>
      </c>
      <c r="C222" s="28" t="s">
        <v>7</v>
      </c>
      <c r="D222" s="28" t="s">
        <v>8</v>
      </c>
      <c r="E222" s="28" t="s">
        <v>9</v>
      </c>
      <c r="F222" s="28" t="s">
        <v>10</v>
      </c>
      <c r="G222" s="12"/>
      <c r="H222" s="12"/>
    </row>
    <row r="223" spans="1:251" s="4" customFormat="1" x14ac:dyDescent="0.2">
      <c r="A223" s="12" t="s">
        <v>11</v>
      </c>
      <c r="B223" s="12"/>
      <c r="C223" s="12"/>
      <c r="D223" s="12"/>
      <c r="E223" s="12"/>
      <c r="F223" s="12"/>
      <c r="G223" s="12"/>
      <c r="H223" s="12"/>
    </row>
    <row r="224" spans="1:251" s="4" customFormat="1" ht="12.75" customHeight="1" x14ac:dyDescent="0.2">
      <c r="A224" s="17" t="s">
        <v>150</v>
      </c>
      <c r="B224" s="24">
        <v>150</v>
      </c>
      <c r="C224" s="24">
        <v>18.63</v>
      </c>
      <c r="D224" s="24">
        <v>9.5299999999999994</v>
      </c>
      <c r="E224" s="24">
        <v>41.77</v>
      </c>
      <c r="F224" s="24">
        <v>331.5</v>
      </c>
      <c r="G224" s="14" t="s">
        <v>151</v>
      </c>
      <c r="H224" s="17" t="s">
        <v>152</v>
      </c>
    </row>
    <row r="225" spans="1:251" s="4" customFormat="1" x14ac:dyDescent="0.2">
      <c r="A225" s="17" t="s">
        <v>153</v>
      </c>
      <c r="B225" s="14">
        <v>50</v>
      </c>
      <c r="C225" s="94">
        <v>3.54</v>
      </c>
      <c r="D225" s="94">
        <v>6.57</v>
      </c>
      <c r="E225" s="94">
        <v>27.87</v>
      </c>
      <c r="F225" s="94">
        <v>185</v>
      </c>
      <c r="G225" s="24" t="s">
        <v>154</v>
      </c>
      <c r="H225" s="100" t="s">
        <v>155</v>
      </c>
    </row>
    <row r="226" spans="1:251" s="101" customFormat="1" x14ac:dyDescent="0.2">
      <c r="A226" s="17" t="s">
        <v>54</v>
      </c>
      <c r="B226" s="14">
        <v>100</v>
      </c>
      <c r="C226" s="24">
        <v>0.4</v>
      </c>
      <c r="D226" s="24">
        <v>0.4</v>
      </c>
      <c r="E226" s="24">
        <f>19.6/2</f>
        <v>9.8000000000000007</v>
      </c>
      <c r="F226" s="24">
        <f>94/2</f>
        <v>47</v>
      </c>
      <c r="G226" s="14" t="s">
        <v>55</v>
      </c>
      <c r="H226" s="17" t="s">
        <v>56</v>
      </c>
    </row>
    <row r="227" spans="1:251" s="4" customFormat="1" x14ac:dyDescent="0.2">
      <c r="A227" s="102" t="s">
        <v>57</v>
      </c>
      <c r="B227" s="24">
        <v>222</v>
      </c>
      <c r="C227" s="14">
        <v>0.13</v>
      </c>
      <c r="D227" s="14">
        <v>0.02</v>
      </c>
      <c r="E227" s="14">
        <v>15.2</v>
      </c>
      <c r="F227" s="14">
        <v>62</v>
      </c>
      <c r="G227" s="14" t="s">
        <v>58</v>
      </c>
      <c r="H227" s="69" t="s">
        <v>59</v>
      </c>
    </row>
    <row r="228" spans="1:251" s="4" customFormat="1" x14ac:dyDescent="0.2">
      <c r="A228" s="27" t="s">
        <v>25</v>
      </c>
      <c r="B228" s="28">
        <f t="shared" ref="B228:F228" si="36">SUM(B224:B227)</f>
        <v>522</v>
      </c>
      <c r="C228" s="58">
        <f t="shared" si="36"/>
        <v>22.699999999999996</v>
      </c>
      <c r="D228" s="58">
        <f t="shared" si="36"/>
        <v>16.52</v>
      </c>
      <c r="E228" s="58">
        <f t="shared" si="36"/>
        <v>94.64</v>
      </c>
      <c r="F228" s="58">
        <f t="shared" si="36"/>
        <v>625.5</v>
      </c>
      <c r="G228" s="28"/>
      <c r="H228" s="17"/>
    </row>
    <row r="229" spans="1:251" s="4" customFormat="1" x14ac:dyDescent="0.2">
      <c r="A229" s="72" t="s">
        <v>26</v>
      </c>
      <c r="B229" s="72"/>
      <c r="C229" s="72"/>
      <c r="D229" s="72"/>
      <c r="E229" s="72"/>
      <c r="F229" s="72"/>
      <c r="G229" s="72"/>
      <c r="H229" s="72"/>
    </row>
    <row r="230" spans="1:251" s="4" customFormat="1" ht="12.75" customHeight="1" x14ac:dyDescent="0.2">
      <c r="A230" s="17" t="s">
        <v>114</v>
      </c>
      <c r="B230" s="14">
        <v>200</v>
      </c>
      <c r="C230" s="24">
        <v>1.62</v>
      </c>
      <c r="D230" s="24">
        <v>2.19</v>
      </c>
      <c r="E230" s="24">
        <v>12.81</v>
      </c>
      <c r="F230" s="24">
        <v>77.13</v>
      </c>
      <c r="G230" s="24" t="s">
        <v>115</v>
      </c>
      <c r="H230" s="13" t="s">
        <v>116</v>
      </c>
    </row>
    <row r="231" spans="1:251" s="4" customFormat="1" ht="12" customHeight="1" x14ac:dyDescent="0.2">
      <c r="A231" s="17" t="s">
        <v>156</v>
      </c>
      <c r="B231" s="14">
        <v>90</v>
      </c>
      <c r="C231" s="75">
        <v>15.9</v>
      </c>
      <c r="D231" s="75">
        <v>6.5</v>
      </c>
      <c r="E231" s="75">
        <v>11.7</v>
      </c>
      <c r="F231" s="75">
        <v>172.5</v>
      </c>
      <c r="G231" s="63" t="s">
        <v>157</v>
      </c>
      <c r="H231" s="13" t="s">
        <v>158</v>
      </c>
    </row>
    <row r="232" spans="1:251" s="4" customFormat="1" x14ac:dyDescent="0.2">
      <c r="A232" s="17" t="s">
        <v>120</v>
      </c>
      <c r="B232" s="14">
        <v>150</v>
      </c>
      <c r="C232" s="24">
        <v>3.44</v>
      </c>
      <c r="D232" s="24">
        <v>13.15</v>
      </c>
      <c r="E232" s="24">
        <v>27.92</v>
      </c>
      <c r="F232" s="24">
        <v>243.75</v>
      </c>
      <c r="G232" s="14" t="s">
        <v>121</v>
      </c>
      <c r="H232" s="13" t="s">
        <v>122</v>
      </c>
    </row>
    <row r="233" spans="1:251" s="4" customFormat="1" x14ac:dyDescent="0.2">
      <c r="A233" s="17" t="s">
        <v>42</v>
      </c>
      <c r="B233" s="14">
        <v>200</v>
      </c>
      <c r="C233" s="24">
        <v>0.15</v>
      </c>
      <c r="D233" s="24">
        <v>0.06</v>
      </c>
      <c r="E233" s="24">
        <v>20.65</v>
      </c>
      <c r="F233" s="24">
        <v>82.9</v>
      </c>
      <c r="G233" s="24" t="s">
        <v>43</v>
      </c>
      <c r="H233" s="13" t="s">
        <v>44</v>
      </c>
    </row>
    <row r="234" spans="1:251" s="4" customFormat="1" x14ac:dyDescent="0.2">
      <c r="A234" s="69" t="s">
        <v>45</v>
      </c>
      <c r="B234" s="24">
        <v>40</v>
      </c>
      <c r="C234" s="24">
        <v>2.6</v>
      </c>
      <c r="D234" s="24">
        <v>0.4</v>
      </c>
      <c r="E234" s="24">
        <v>17.2</v>
      </c>
      <c r="F234" s="24">
        <v>85</v>
      </c>
      <c r="G234" s="24" t="s">
        <v>46</v>
      </c>
      <c r="H234" s="17" t="s">
        <v>47</v>
      </c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8"/>
      <c r="FM234" s="68"/>
      <c r="FN234" s="68"/>
      <c r="FO234" s="68"/>
      <c r="FP234" s="68"/>
      <c r="FQ234" s="68"/>
      <c r="FR234" s="68"/>
      <c r="FS234" s="68"/>
      <c r="FT234" s="68"/>
      <c r="FU234" s="68"/>
      <c r="FV234" s="68"/>
      <c r="FW234" s="68"/>
      <c r="FX234" s="68"/>
      <c r="FY234" s="68"/>
      <c r="FZ234" s="68"/>
      <c r="GA234" s="68"/>
      <c r="GB234" s="68"/>
      <c r="GC234" s="68"/>
      <c r="GD234" s="68"/>
      <c r="GE234" s="68"/>
      <c r="GF234" s="68"/>
      <c r="GG234" s="68"/>
      <c r="GH234" s="68"/>
      <c r="GI234" s="68"/>
      <c r="GJ234" s="68"/>
      <c r="GK234" s="68"/>
      <c r="GL234" s="68"/>
      <c r="GM234" s="68"/>
      <c r="GN234" s="68"/>
      <c r="GO234" s="68"/>
      <c r="GP234" s="68"/>
      <c r="GQ234" s="68"/>
      <c r="GR234" s="68"/>
      <c r="GS234" s="68"/>
      <c r="GT234" s="68"/>
      <c r="GU234" s="68"/>
      <c r="GV234" s="68"/>
      <c r="GW234" s="68"/>
      <c r="GX234" s="68"/>
      <c r="GY234" s="68"/>
      <c r="GZ234" s="68"/>
      <c r="HA234" s="68"/>
      <c r="HB234" s="68"/>
      <c r="HC234" s="68"/>
      <c r="HD234" s="68"/>
      <c r="HE234" s="68"/>
      <c r="HF234" s="68"/>
      <c r="HG234" s="68"/>
      <c r="HH234" s="68"/>
      <c r="HI234" s="68"/>
      <c r="HJ234" s="68"/>
      <c r="HK234" s="68"/>
      <c r="HL234" s="68"/>
      <c r="HM234" s="68"/>
      <c r="HN234" s="68"/>
      <c r="HO234" s="68"/>
      <c r="HP234" s="68"/>
      <c r="HQ234" s="68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  <c r="IE234" s="68"/>
      <c r="IF234" s="68"/>
      <c r="IG234" s="68"/>
      <c r="IH234" s="68"/>
      <c r="II234" s="68"/>
      <c r="IJ234" s="68"/>
      <c r="IK234" s="68"/>
      <c r="IL234" s="68"/>
      <c r="IM234" s="68"/>
      <c r="IN234" s="68"/>
      <c r="IO234" s="68"/>
      <c r="IP234" s="68"/>
      <c r="IQ234" s="68"/>
    </row>
    <row r="235" spans="1:251" s="4" customFormat="1" x14ac:dyDescent="0.2">
      <c r="A235" s="69" t="s">
        <v>48</v>
      </c>
      <c r="B235" s="14">
        <v>40</v>
      </c>
      <c r="C235" s="24">
        <v>3.2</v>
      </c>
      <c r="D235" s="24">
        <v>0.4</v>
      </c>
      <c r="E235" s="24">
        <v>20.399999999999999</v>
      </c>
      <c r="F235" s="24">
        <v>100</v>
      </c>
      <c r="G235" s="14" t="s">
        <v>46</v>
      </c>
      <c r="H235" s="13" t="s">
        <v>49</v>
      </c>
    </row>
    <row r="236" spans="1:251" s="4" customFormat="1" x14ac:dyDescent="0.2">
      <c r="A236" s="27" t="s">
        <v>25</v>
      </c>
      <c r="B236" s="28">
        <f t="shared" ref="B236:F236" si="37">SUM(B230:B235)</f>
        <v>720</v>
      </c>
      <c r="C236" s="58">
        <f t="shared" si="37"/>
        <v>26.91</v>
      </c>
      <c r="D236" s="58">
        <f t="shared" si="37"/>
        <v>22.699999999999996</v>
      </c>
      <c r="E236" s="58">
        <f t="shared" si="37"/>
        <v>110.68</v>
      </c>
      <c r="F236" s="58">
        <f t="shared" si="37"/>
        <v>761.28</v>
      </c>
      <c r="G236" s="28"/>
      <c r="H236" s="17"/>
    </row>
    <row r="237" spans="1:251" s="4" customFormat="1" x14ac:dyDescent="0.2">
      <c r="A237" s="12" t="s">
        <v>218</v>
      </c>
      <c r="B237" s="12"/>
      <c r="C237" s="12"/>
      <c r="D237" s="12"/>
      <c r="E237" s="12"/>
      <c r="F237" s="12"/>
      <c r="G237" s="12"/>
      <c r="H237" s="12"/>
    </row>
    <row r="238" spans="1:251" s="101" customFormat="1" x14ac:dyDescent="0.2">
      <c r="A238" s="69" t="s">
        <v>223</v>
      </c>
      <c r="B238" s="24">
        <v>100</v>
      </c>
      <c r="C238" s="94">
        <v>8.5</v>
      </c>
      <c r="D238" s="94">
        <v>7.98</v>
      </c>
      <c r="E238" s="94">
        <v>38.880000000000003</v>
      </c>
      <c r="F238" s="94">
        <v>244.8</v>
      </c>
      <c r="G238" s="24" t="s">
        <v>193</v>
      </c>
      <c r="H238" s="100" t="s">
        <v>194</v>
      </c>
    </row>
    <row r="239" spans="1:251" s="4" customFormat="1" x14ac:dyDescent="0.2">
      <c r="A239" s="17" t="s">
        <v>220</v>
      </c>
      <c r="B239" s="24">
        <v>0</v>
      </c>
      <c r="C239" s="24">
        <v>0</v>
      </c>
      <c r="D239" s="24">
        <v>0</v>
      </c>
      <c r="E239" s="24">
        <v>0</v>
      </c>
      <c r="F239" s="24">
        <v>0</v>
      </c>
      <c r="G239" s="14" t="s">
        <v>55</v>
      </c>
      <c r="H239" s="17" t="s">
        <v>56</v>
      </c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  <c r="IM239" s="36"/>
      <c r="IN239" s="36"/>
      <c r="IO239" s="36"/>
      <c r="IP239" s="36"/>
      <c r="IQ239" s="36"/>
    </row>
    <row r="240" spans="1:251" s="4" customFormat="1" x14ac:dyDescent="0.2">
      <c r="A240" s="102" t="s">
        <v>57</v>
      </c>
      <c r="B240" s="24">
        <v>222</v>
      </c>
      <c r="C240" s="14">
        <v>0.13</v>
      </c>
      <c r="D240" s="14">
        <v>0.02</v>
      </c>
      <c r="E240" s="14">
        <v>15.2</v>
      </c>
      <c r="F240" s="14">
        <v>62</v>
      </c>
      <c r="G240" s="14" t="s">
        <v>58</v>
      </c>
      <c r="H240" s="69" t="s">
        <v>59</v>
      </c>
    </row>
    <row r="241" spans="1:8" s="4" customFormat="1" x14ac:dyDescent="0.2">
      <c r="A241" s="27" t="s">
        <v>25</v>
      </c>
      <c r="B241" s="28">
        <f t="shared" ref="B241:F241" si="38">SUM(B238:B240)</f>
        <v>322</v>
      </c>
      <c r="C241" s="28">
        <f t="shared" si="38"/>
        <v>8.6300000000000008</v>
      </c>
      <c r="D241" s="28">
        <f t="shared" si="38"/>
        <v>8</v>
      </c>
      <c r="E241" s="28">
        <f t="shared" si="38"/>
        <v>54.08</v>
      </c>
      <c r="F241" s="28">
        <f t="shared" si="38"/>
        <v>306.8</v>
      </c>
      <c r="G241" s="28"/>
      <c r="H241" s="17"/>
    </row>
    <row r="242" spans="1:8" s="4" customFormat="1" x14ac:dyDescent="0.2">
      <c r="A242" s="27" t="s">
        <v>211</v>
      </c>
      <c r="B242" s="28">
        <f t="shared" ref="B242:F242" si="39">SUM(B228,B236,B241)</f>
        <v>1564</v>
      </c>
      <c r="C242" s="28">
        <f t="shared" si="39"/>
        <v>58.24</v>
      </c>
      <c r="D242" s="28">
        <f t="shared" si="39"/>
        <v>47.22</v>
      </c>
      <c r="E242" s="28">
        <f t="shared" si="39"/>
        <v>259.39999999999998</v>
      </c>
      <c r="F242" s="28">
        <f t="shared" si="39"/>
        <v>1693.58</v>
      </c>
      <c r="G242" s="28"/>
      <c r="H242" s="17"/>
    </row>
    <row r="243" spans="1:8" s="4" customFormat="1" x14ac:dyDescent="0.2">
      <c r="A243" s="72" t="s">
        <v>111</v>
      </c>
      <c r="B243" s="72"/>
      <c r="C243" s="72"/>
      <c r="D243" s="72"/>
      <c r="E243" s="72"/>
      <c r="F243" s="72"/>
      <c r="G243" s="72"/>
      <c r="H243" s="72"/>
    </row>
    <row r="244" spans="1:8" s="4" customFormat="1" x14ac:dyDescent="0.2">
      <c r="A244" s="12" t="s">
        <v>2</v>
      </c>
      <c r="B244" s="72" t="s">
        <v>3</v>
      </c>
      <c r="C244" s="72"/>
      <c r="D244" s="72"/>
      <c r="E244" s="72"/>
      <c r="F244" s="72"/>
      <c r="G244" s="12" t="s">
        <v>4</v>
      </c>
      <c r="H244" s="12" t="s">
        <v>5</v>
      </c>
    </row>
    <row r="245" spans="1:8" s="4" customFormat="1" ht="11.45" customHeight="1" x14ac:dyDescent="0.2">
      <c r="A245" s="12"/>
      <c r="B245" s="28" t="s">
        <v>6</v>
      </c>
      <c r="C245" s="28" t="s">
        <v>7</v>
      </c>
      <c r="D245" s="28" t="s">
        <v>8</v>
      </c>
      <c r="E245" s="28" t="s">
        <v>9</v>
      </c>
      <c r="F245" s="28" t="s">
        <v>10</v>
      </c>
      <c r="G245" s="12"/>
      <c r="H245" s="12"/>
    </row>
    <row r="246" spans="1:8" s="4" customFormat="1" x14ac:dyDescent="0.2">
      <c r="A246" s="12" t="s">
        <v>11</v>
      </c>
      <c r="B246" s="12"/>
      <c r="C246" s="12"/>
      <c r="D246" s="12"/>
      <c r="E246" s="12"/>
      <c r="F246" s="12"/>
      <c r="G246" s="12"/>
      <c r="H246" s="12"/>
    </row>
    <row r="247" spans="1:8" s="4" customFormat="1" x14ac:dyDescent="0.2">
      <c r="A247" s="77" t="s">
        <v>101</v>
      </c>
      <c r="B247" s="53">
        <v>90</v>
      </c>
      <c r="C247" s="66">
        <f>14.1*0.9</f>
        <v>12.69</v>
      </c>
      <c r="D247" s="66">
        <f>15.3*0.9</f>
        <v>13.770000000000001</v>
      </c>
      <c r="E247" s="66">
        <f>3.2*0.9</f>
        <v>2.8800000000000003</v>
      </c>
      <c r="F247" s="66">
        <f>205.9*0.9</f>
        <v>185.31</v>
      </c>
      <c r="G247" s="63" t="s">
        <v>222</v>
      </c>
      <c r="H247" s="13" t="s">
        <v>103</v>
      </c>
    </row>
    <row r="248" spans="1:8" s="4" customFormat="1" ht="12" customHeight="1" x14ac:dyDescent="0.2">
      <c r="A248" s="69" t="s">
        <v>104</v>
      </c>
      <c r="B248" s="24">
        <v>150</v>
      </c>
      <c r="C248" s="24">
        <v>8.6</v>
      </c>
      <c r="D248" s="24">
        <v>6.09</v>
      </c>
      <c r="E248" s="24">
        <v>38.64</v>
      </c>
      <c r="F248" s="24">
        <v>243.75</v>
      </c>
      <c r="G248" s="14" t="s">
        <v>105</v>
      </c>
      <c r="H248" s="13" t="s">
        <v>106</v>
      </c>
    </row>
    <row r="249" spans="1:8" s="101" customFormat="1" x14ac:dyDescent="0.2">
      <c r="A249" s="69" t="s">
        <v>178</v>
      </c>
      <c r="B249" s="14">
        <v>40</v>
      </c>
      <c r="C249" s="24">
        <v>3.2</v>
      </c>
      <c r="D249" s="24">
        <v>0.4</v>
      </c>
      <c r="E249" s="24">
        <v>20.399999999999999</v>
      </c>
      <c r="F249" s="24">
        <v>100</v>
      </c>
      <c r="G249" s="14" t="s">
        <v>46</v>
      </c>
      <c r="H249" s="13" t="s">
        <v>49</v>
      </c>
    </row>
    <row r="250" spans="1:8" s="4" customFormat="1" x14ac:dyDescent="0.2">
      <c r="A250" s="102" t="s">
        <v>57</v>
      </c>
      <c r="B250" s="24">
        <v>222</v>
      </c>
      <c r="C250" s="14">
        <v>0.13</v>
      </c>
      <c r="D250" s="14">
        <v>0.02</v>
      </c>
      <c r="E250" s="14">
        <v>15.2</v>
      </c>
      <c r="F250" s="14">
        <v>62</v>
      </c>
      <c r="G250" s="14" t="s">
        <v>58</v>
      </c>
      <c r="H250" s="69" t="s">
        <v>59</v>
      </c>
    </row>
    <row r="251" spans="1:8" s="4" customFormat="1" x14ac:dyDescent="0.2">
      <c r="A251" s="27" t="s">
        <v>25</v>
      </c>
      <c r="B251" s="28">
        <f>SUM(B247:B250)</f>
        <v>502</v>
      </c>
      <c r="C251" s="28">
        <f t="shared" ref="C251:F251" si="40">SUM(C247:C250)</f>
        <v>24.619999999999997</v>
      </c>
      <c r="D251" s="28">
        <f t="shared" si="40"/>
        <v>20.279999999999998</v>
      </c>
      <c r="E251" s="28">
        <f t="shared" si="40"/>
        <v>77.12</v>
      </c>
      <c r="F251" s="28">
        <f t="shared" si="40"/>
        <v>591.05999999999995</v>
      </c>
      <c r="G251" s="28"/>
      <c r="H251" s="17"/>
    </row>
    <row r="252" spans="1:8" s="4" customFormat="1" x14ac:dyDescent="0.2">
      <c r="A252" s="72" t="s">
        <v>26</v>
      </c>
      <c r="B252" s="72"/>
      <c r="C252" s="72"/>
      <c r="D252" s="72"/>
      <c r="E252" s="72"/>
      <c r="F252" s="72"/>
      <c r="G252" s="72"/>
      <c r="H252" s="72"/>
    </row>
    <row r="253" spans="1:8" s="4" customFormat="1" ht="12.75" customHeight="1" x14ac:dyDescent="0.2">
      <c r="A253" s="17" t="s">
        <v>128</v>
      </c>
      <c r="B253" s="24">
        <v>200</v>
      </c>
      <c r="C253" s="94">
        <v>1.2</v>
      </c>
      <c r="D253" s="94">
        <v>5.2</v>
      </c>
      <c r="E253" s="94">
        <v>6.5</v>
      </c>
      <c r="F253" s="94">
        <v>77.010000000000005</v>
      </c>
      <c r="G253" s="24" t="s">
        <v>129</v>
      </c>
      <c r="H253" s="102" t="s">
        <v>130</v>
      </c>
    </row>
    <row r="254" spans="1:8" s="4" customFormat="1" ht="12" customHeight="1" x14ac:dyDescent="0.2">
      <c r="A254" s="13" t="s">
        <v>159</v>
      </c>
      <c r="B254" s="14">
        <v>90</v>
      </c>
      <c r="C254" s="24">
        <v>11.1</v>
      </c>
      <c r="D254" s="24">
        <v>14.26</v>
      </c>
      <c r="E254" s="24">
        <v>10.199999999999999</v>
      </c>
      <c r="F254" s="24">
        <v>215.87</v>
      </c>
      <c r="G254" s="14" t="s">
        <v>160</v>
      </c>
      <c r="H254" s="17" t="s">
        <v>161</v>
      </c>
    </row>
    <row r="255" spans="1:8" s="4" customFormat="1" ht="12.75" customHeight="1" x14ac:dyDescent="0.2">
      <c r="A255" s="17" t="s">
        <v>66</v>
      </c>
      <c r="B255" s="14">
        <v>150</v>
      </c>
      <c r="C255" s="14">
        <v>5.52</v>
      </c>
      <c r="D255" s="14">
        <v>4.51</v>
      </c>
      <c r="E255" s="14">
        <v>26.45</v>
      </c>
      <c r="F255" s="14">
        <v>168.45</v>
      </c>
      <c r="G255" s="14" t="s">
        <v>67</v>
      </c>
      <c r="H255" s="17" t="s">
        <v>68</v>
      </c>
    </row>
    <row r="256" spans="1:8" s="4" customFormat="1" ht="33" customHeight="1" x14ac:dyDescent="0.2">
      <c r="A256" s="69" t="s">
        <v>162</v>
      </c>
      <c r="B256" s="24">
        <v>60</v>
      </c>
      <c r="C256" s="24">
        <v>1.38</v>
      </c>
      <c r="D256" s="24">
        <v>0.06</v>
      </c>
      <c r="E256" s="24">
        <v>4.9400000000000004</v>
      </c>
      <c r="F256" s="24">
        <v>26.6</v>
      </c>
      <c r="G256" s="24">
        <v>304</v>
      </c>
      <c r="H256" s="13" t="s">
        <v>163</v>
      </c>
    </row>
    <row r="257" spans="1:251" s="121" customFormat="1" ht="12" customHeight="1" x14ac:dyDescent="0.2">
      <c r="A257" s="17" t="s">
        <v>220</v>
      </c>
      <c r="B257" s="24">
        <v>0</v>
      </c>
      <c r="C257" s="24">
        <v>0</v>
      </c>
      <c r="D257" s="24">
        <v>0</v>
      </c>
      <c r="E257" s="24">
        <v>0</v>
      </c>
      <c r="F257" s="24">
        <v>0</v>
      </c>
      <c r="G257" s="14" t="s">
        <v>55</v>
      </c>
      <c r="H257" s="17" t="s">
        <v>56</v>
      </c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  <c r="BX257" s="120"/>
      <c r="BY257" s="120"/>
      <c r="BZ257" s="120"/>
      <c r="CA257" s="120"/>
      <c r="CB257" s="120"/>
      <c r="CC257" s="120"/>
      <c r="CD257" s="120"/>
      <c r="CE257" s="120"/>
      <c r="CF257" s="120"/>
      <c r="CG257" s="120"/>
      <c r="CH257" s="120"/>
      <c r="CI257" s="120"/>
      <c r="CJ257" s="120"/>
      <c r="CK257" s="120"/>
      <c r="CL257" s="120"/>
      <c r="CM257" s="120"/>
      <c r="CN257" s="120"/>
      <c r="CO257" s="120"/>
      <c r="CP257" s="120"/>
      <c r="CQ257" s="120"/>
      <c r="CR257" s="120"/>
      <c r="CS257" s="120"/>
      <c r="CT257" s="120"/>
      <c r="CU257" s="120"/>
      <c r="CV257" s="120"/>
      <c r="CW257" s="120"/>
      <c r="CX257" s="120"/>
      <c r="CY257" s="120"/>
      <c r="CZ257" s="120"/>
      <c r="DA257" s="120"/>
      <c r="DB257" s="120"/>
      <c r="DC257" s="120"/>
      <c r="DD257" s="120"/>
      <c r="DE257" s="120"/>
      <c r="DF257" s="120"/>
      <c r="DG257" s="120"/>
      <c r="DH257" s="120"/>
      <c r="DI257" s="120"/>
      <c r="DJ257" s="120"/>
      <c r="DK257" s="120"/>
      <c r="DL257" s="120"/>
      <c r="DM257" s="120"/>
      <c r="DN257" s="120"/>
      <c r="DO257" s="120"/>
      <c r="DP257" s="120"/>
      <c r="DQ257" s="120"/>
      <c r="DR257" s="120"/>
      <c r="DS257" s="120"/>
      <c r="DT257" s="120"/>
      <c r="DU257" s="120"/>
      <c r="DV257" s="120"/>
      <c r="DW257" s="120"/>
      <c r="DX257" s="120"/>
      <c r="DY257" s="120"/>
      <c r="DZ257" s="120"/>
      <c r="EA257" s="120"/>
      <c r="EB257" s="120"/>
      <c r="EC257" s="120"/>
      <c r="ED257" s="120"/>
      <c r="EE257" s="120"/>
      <c r="EF257" s="120"/>
      <c r="EG257" s="120"/>
      <c r="EH257" s="120"/>
      <c r="EI257" s="120"/>
      <c r="EJ257" s="120"/>
      <c r="EK257" s="120"/>
      <c r="EL257" s="120"/>
      <c r="EM257" s="120"/>
      <c r="EN257" s="120"/>
      <c r="EO257" s="120"/>
      <c r="EP257" s="120"/>
      <c r="EQ257" s="120"/>
      <c r="ER257" s="120"/>
      <c r="ES257" s="120"/>
      <c r="ET257" s="120"/>
      <c r="EU257" s="120"/>
      <c r="EV257" s="120"/>
      <c r="EW257" s="120"/>
      <c r="EX257" s="120"/>
      <c r="EY257" s="120"/>
      <c r="EZ257" s="120"/>
      <c r="FA257" s="120"/>
      <c r="FB257" s="120"/>
      <c r="FC257" s="120"/>
      <c r="FD257" s="120"/>
      <c r="FE257" s="120"/>
      <c r="FF257" s="120"/>
      <c r="FG257" s="120"/>
      <c r="FH257" s="120"/>
      <c r="FI257" s="120"/>
      <c r="FJ257" s="120"/>
      <c r="FK257" s="120"/>
      <c r="FL257" s="120"/>
      <c r="FM257" s="120"/>
      <c r="FN257" s="120"/>
      <c r="FO257" s="120"/>
      <c r="FP257" s="120"/>
      <c r="FQ257" s="120"/>
      <c r="FR257" s="120"/>
      <c r="FS257" s="120"/>
      <c r="FT257" s="120"/>
      <c r="FU257" s="120"/>
      <c r="FV257" s="120"/>
      <c r="FW257" s="120"/>
      <c r="FX257" s="120"/>
      <c r="FY257" s="120"/>
      <c r="FZ257" s="120"/>
      <c r="GA257" s="120"/>
      <c r="GB257" s="120"/>
      <c r="GC257" s="120"/>
      <c r="GD257" s="120"/>
      <c r="GE257" s="120"/>
      <c r="GF257" s="120"/>
      <c r="GG257" s="120"/>
      <c r="GH257" s="120"/>
      <c r="GI257" s="120"/>
      <c r="GJ257" s="120"/>
      <c r="GK257" s="120"/>
      <c r="GL257" s="120"/>
      <c r="GM257" s="120"/>
      <c r="GN257" s="120"/>
      <c r="GO257" s="120"/>
      <c r="GP257" s="120"/>
      <c r="GQ257" s="120"/>
      <c r="GR257" s="120"/>
      <c r="GS257" s="120"/>
      <c r="GT257" s="120"/>
      <c r="GU257" s="120"/>
      <c r="GV257" s="120"/>
      <c r="GW257" s="120"/>
      <c r="GX257" s="120"/>
      <c r="GY257" s="120"/>
      <c r="GZ257" s="120"/>
      <c r="HA257" s="120"/>
      <c r="HB257" s="120"/>
      <c r="HC257" s="120"/>
      <c r="HD257" s="120"/>
      <c r="HE257" s="120"/>
      <c r="HF257" s="120"/>
      <c r="HG257" s="120"/>
      <c r="HH257" s="120"/>
      <c r="HI257" s="120"/>
      <c r="HJ257" s="120"/>
      <c r="HK257" s="120"/>
      <c r="HL257" s="120"/>
      <c r="HM257" s="120"/>
      <c r="HN257" s="120"/>
      <c r="HO257" s="120"/>
      <c r="HP257" s="120"/>
      <c r="HQ257" s="120"/>
      <c r="HR257" s="120"/>
      <c r="HS257" s="120"/>
      <c r="HT257" s="120"/>
      <c r="HU257" s="120"/>
      <c r="HV257" s="120"/>
      <c r="HW257" s="120"/>
      <c r="HX257" s="120"/>
      <c r="HY257" s="120"/>
      <c r="HZ257" s="120"/>
      <c r="IA257" s="120"/>
      <c r="IB257" s="120"/>
      <c r="IC257" s="120"/>
      <c r="ID257" s="120"/>
      <c r="IE257" s="120"/>
      <c r="IF257" s="120"/>
      <c r="IG257" s="120"/>
      <c r="IH257" s="120"/>
      <c r="II257" s="120"/>
      <c r="IJ257" s="120"/>
      <c r="IK257" s="120"/>
      <c r="IL257" s="120"/>
      <c r="IM257" s="120"/>
      <c r="IN257" s="120"/>
      <c r="IO257" s="120"/>
      <c r="IP257" s="120"/>
      <c r="IQ257" s="120"/>
    </row>
    <row r="258" spans="1:251" s="4" customFormat="1" x14ac:dyDescent="0.2">
      <c r="A258" s="17" t="s">
        <v>134</v>
      </c>
      <c r="B258" s="14">
        <v>200</v>
      </c>
      <c r="C258" s="14">
        <v>0</v>
      </c>
      <c r="D258" s="14">
        <v>0</v>
      </c>
      <c r="E258" s="14">
        <v>19.97</v>
      </c>
      <c r="F258" s="14">
        <v>76</v>
      </c>
      <c r="G258" s="14" t="s">
        <v>135</v>
      </c>
      <c r="H258" s="13" t="s">
        <v>90</v>
      </c>
    </row>
    <row r="259" spans="1:251" s="4" customFormat="1" x14ac:dyDescent="0.2">
      <c r="A259" s="69" t="s">
        <v>45</v>
      </c>
      <c r="B259" s="24">
        <v>40</v>
      </c>
      <c r="C259" s="24">
        <v>2.6</v>
      </c>
      <c r="D259" s="24">
        <v>0.4</v>
      </c>
      <c r="E259" s="24">
        <v>17.2</v>
      </c>
      <c r="F259" s="24">
        <v>85</v>
      </c>
      <c r="G259" s="24" t="s">
        <v>46</v>
      </c>
      <c r="H259" s="17" t="s">
        <v>47</v>
      </c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  <c r="EY259" s="68"/>
      <c r="EZ259" s="68"/>
      <c r="FA259" s="68"/>
      <c r="FB259" s="68"/>
      <c r="FC259" s="68"/>
      <c r="FD259" s="68"/>
      <c r="FE259" s="68"/>
      <c r="FF259" s="68"/>
      <c r="FG259" s="68"/>
      <c r="FH259" s="68"/>
      <c r="FI259" s="68"/>
      <c r="FJ259" s="68"/>
      <c r="FK259" s="68"/>
      <c r="FL259" s="68"/>
      <c r="FM259" s="68"/>
      <c r="FN259" s="68"/>
      <c r="FO259" s="68"/>
      <c r="FP259" s="68"/>
      <c r="FQ259" s="68"/>
      <c r="FR259" s="68"/>
      <c r="FS259" s="68"/>
      <c r="FT259" s="68"/>
      <c r="FU259" s="68"/>
      <c r="FV259" s="68"/>
      <c r="FW259" s="68"/>
      <c r="FX259" s="68"/>
      <c r="FY259" s="68"/>
      <c r="FZ259" s="68"/>
      <c r="GA259" s="68"/>
      <c r="GB259" s="68"/>
      <c r="GC259" s="68"/>
      <c r="GD259" s="68"/>
      <c r="GE259" s="68"/>
      <c r="GF259" s="68"/>
      <c r="GG259" s="68"/>
      <c r="GH259" s="68"/>
      <c r="GI259" s="68"/>
      <c r="GJ259" s="68"/>
      <c r="GK259" s="68"/>
      <c r="GL259" s="68"/>
      <c r="GM259" s="68"/>
      <c r="GN259" s="68"/>
      <c r="GO259" s="68"/>
      <c r="GP259" s="68"/>
      <c r="GQ259" s="68"/>
      <c r="GR259" s="68"/>
      <c r="GS259" s="68"/>
      <c r="GT259" s="68"/>
      <c r="GU259" s="68"/>
      <c r="GV259" s="68"/>
      <c r="GW259" s="68"/>
      <c r="GX259" s="68"/>
      <c r="GY259" s="68"/>
      <c r="GZ259" s="68"/>
      <c r="HA259" s="68"/>
      <c r="HB259" s="68"/>
      <c r="HC259" s="68"/>
      <c r="HD259" s="68"/>
      <c r="HE259" s="68"/>
      <c r="HF259" s="68"/>
      <c r="HG259" s="68"/>
      <c r="HH259" s="68"/>
      <c r="HI259" s="68"/>
      <c r="HJ259" s="68"/>
      <c r="HK259" s="68"/>
      <c r="HL259" s="68"/>
      <c r="HM259" s="68"/>
      <c r="HN259" s="68"/>
      <c r="HO259" s="68"/>
      <c r="HP259" s="68"/>
      <c r="HQ259" s="68"/>
      <c r="HR259" s="68"/>
      <c r="HS259" s="68"/>
      <c r="HT259" s="68"/>
      <c r="HU259" s="68"/>
      <c r="HV259" s="68"/>
      <c r="HW259" s="68"/>
      <c r="HX259" s="68"/>
      <c r="HY259" s="68"/>
      <c r="HZ259" s="68"/>
      <c r="IA259" s="68"/>
      <c r="IB259" s="68"/>
      <c r="IC259" s="68"/>
      <c r="ID259" s="68"/>
      <c r="IE259" s="68"/>
      <c r="IF259" s="68"/>
      <c r="IG259" s="68"/>
      <c r="IH259" s="68"/>
      <c r="II259" s="68"/>
      <c r="IJ259" s="68"/>
      <c r="IK259" s="68"/>
      <c r="IL259" s="68"/>
      <c r="IM259" s="68"/>
      <c r="IN259" s="68"/>
      <c r="IO259" s="68"/>
      <c r="IP259" s="68"/>
      <c r="IQ259" s="68"/>
    </row>
    <row r="260" spans="1:251" s="4" customFormat="1" x14ac:dyDescent="0.2">
      <c r="A260" s="69" t="s">
        <v>48</v>
      </c>
      <c r="B260" s="14">
        <v>40</v>
      </c>
      <c r="C260" s="24">
        <v>3.2</v>
      </c>
      <c r="D260" s="24">
        <v>0.4</v>
      </c>
      <c r="E260" s="24">
        <v>20.399999999999999</v>
      </c>
      <c r="F260" s="24">
        <v>100</v>
      </c>
      <c r="G260" s="14" t="s">
        <v>46</v>
      </c>
      <c r="H260" s="13" t="s">
        <v>49</v>
      </c>
    </row>
    <row r="261" spans="1:251" s="4" customFormat="1" x14ac:dyDescent="0.2">
      <c r="A261" s="27" t="s">
        <v>25</v>
      </c>
      <c r="B261" s="28">
        <f t="shared" ref="B261:F261" si="41">SUM(B253:B260)</f>
        <v>780</v>
      </c>
      <c r="C261" s="58">
        <f t="shared" si="41"/>
        <v>25</v>
      </c>
      <c r="D261" s="58">
        <f t="shared" si="41"/>
        <v>24.829999999999995</v>
      </c>
      <c r="E261" s="58">
        <f t="shared" si="41"/>
        <v>105.66</v>
      </c>
      <c r="F261" s="58">
        <f t="shared" si="41"/>
        <v>748.93000000000006</v>
      </c>
      <c r="G261" s="28"/>
      <c r="H261" s="17"/>
    </row>
    <row r="262" spans="1:251" s="4" customFormat="1" x14ac:dyDescent="0.2">
      <c r="A262" s="12" t="s">
        <v>218</v>
      </c>
      <c r="B262" s="12"/>
      <c r="C262" s="12"/>
      <c r="D262" s="12"/>
      <c r="E262" s="12"/>
      <c r="F262" s="12"/>
      <c r="G262" s="12"/>
      <c r="H262" s="12"/>
    </row>
    <row r="263" spans="1:251" s="4" customFormat="1" x14ac:dyDescent="0.2">
      <c r="A263" s="17" t="s">
        <v>183</v>
      </c>
      <c r="B263" s="14">
        <v>80</v>
      </c>
      <c r="C263" s="24">
        <v>9.5399999999999991</v>
      </c>
      <c r="D263" s="24">
        <v>11.9</v>
      </c>
      <c r="E263" s="24">
        <v>40.9</v>
      </c>
      <c r="F263" s="24">
        <v>300.8</v>
      </c>
      <c r="G263" s="14" t="s">
        <v>184</v>
      </c>
      <c r="H263" s="13" t="s">
        <v>185</v>
      </c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  <c r="IM263" s="36"/>
      <c r="IN263" s="36"/>
      <c r="IO263" s="36"/>
      <c r="IP263" s="36"/>
      <c r="IQ263" s="36"/>
    </row>
    <row r="264" spans="1:251" s="4" customFormat="1" x14ac:dyDescent="0.2">
      <c r="A264" s="17" t="s">
        <v>220</v>
      </c>
      <c r="B264" s="14">
        <v>0</v>
      </c>
      <c r="C264" s="24">
        <v>0</v>
      </c>
      <c r="D264" s="24">
        <v>0</v>
      </c>
      <c r="E264" s="24">
        <v>0</v>
      </c>
      <c r="F264" s="24">
        <v>0</v>
      </c>
      <c r="G264" s="14" t="s">
        <v>55</v>
      </c>
      <c r="H264" s="17" t="s">
        <v>56</v>
      </c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  <c r="IM264" s="36"/>
      <c r="IN264" s="36"/>
      <c r="IO264" s="36"/>
      <c r="IP264" s="36"/>
      <c r="IQ264" s="36"/>
    </row>
    <row r="265" spans="1:251" s="4" customFormat="1" x14ac:dyDescent="0.2">
      <c r="A265" s="102" t="s">
        <v>57</v>
      </c>
      <c r="B265" s="24">
        <v>222</v>
      </c>
      <c r="C265" s="14">
        <v>0.13</v>
      </c>
      <c r="D265" s="14">
        <v>0.02</v>
      </c>
      <c r="E265" s="14">
        <v>15.2</v>
      </c>
      <c r="F265" s="14">
        <v>62</v>
      </c>
      <c r="G265" s="14" t="s">
        <v>58</v>
      </c>
      <c r="H265" s="69" t="s">
        <v>59</v>
      </c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36"/>
      <c r="IO265" s="36"/>
      <c r="IP265" s="36"/>
      <c r="IQ265" s="36"/>
    </row>
    <row r="266" spans="1:251" s="4" customFormat="1" x14ac:dyDescent="0.2">
      <c r="A266" s="27" t="s">
        <v>25</v>
      </c>
      <c r="B266" s="28">
        <f t="shared" ref="B266:F266" si="42">SUM(B263:B265)</f>
        <v>302</v>
      </c>
      <c r="C266" s="28">
        <f t="shared" si="42"/>
        <v>9.67</v>
      </c>
      <c r="D266" s="28">
        <f t="shared" si="42"/>
        <v>11.92</v>
      </c>
      <c r="E266" s="28">
        <f t="shared" si="42"/>
        <v>56.099999999999994</v>
      </c>
      <c r="F266" s="28">
        <f t="shared" si="42"/>
        <v>362.8</v>
      </c>
      <c r="G266" s="28"/>
      <c r="H266" s="17"/>
    </row>
    <row r="267" spans="1:251" s="4" customFormat="1" x14ac:dyDescent="0.2">
      <c r="A267" s="27" t="s">
        <v>211</v>
      </c>
      <c r="B267" s="28">
        <f t="shared" ref="B267:F267" si="43">SUM(B251,B261,B266)</f>
        <v>1584</v>
      </c>
      <c r="C267" s="28">
        <f t="shared" si="43"/>
        <v>59.29</v>
      </c>
      <c r="D267" s="28">
        <f t="shared" si="43"/>
        <v>57.029999999999994</v>
      </c>
      <c r="E267" s="28">
        <f t="shared" si="43"/>
        <v>238.88</v>
      </c>
      <c r="F267" s="28">
        <f t="shared" si="43"/>
        <v>1702.79</v>
      </c>
      <c r="G267" s="28"/>
      <c r="H267" s="17"/>
    </row>
    <row r="268" spans="1:251" s="4" customFormat="1" x14ac:dyDescent="0.2">
      <c r="A268" s="72" t="s">
        <v>124</v>
      </c>
      <c r="B268" s="72"/>
      <c r="C268" s="72"/>
      <c r="D268" s="72"/>
      <c r="E268" s="72"/>
      <c r="F268" s="72"/>
      <c r="G268" s="72"/>
      <c r="H268" s="72"/>
    </row>
    <row r="269" spans="1:251" s="4" customFormat="1" x14ac:dyDescent="0.2">
      <c r="A269" s="12" t="s">
        <v>2</v>
      </c>
      <c r="B269" s="72" t="s">
        <v>3</v>
      </c>
      <c r="C269" s="72"/>
      <c r="D269" s="72"/>
      <c r="E269" s="72"/>
      <c r="F269" s="72"/>
      <c r="G269" s="12" t="s">
        <v>4</v>
      </c>
      <c r="H269" s="12" t="s">
        <v>5</v>
      </c>
    </row>
    <row r="270" spans="1:251" s="4" customFormat="1" ht="11.45" customHeight="1" x14ac:dyDescent="0.2">
      <c r="A270" s="12"/>
      <c r="B270" s="28" t="s">
        <v>6</v>
      </c>
      <c r="C270" s="28" t="s">
        <v>7</v>
      </c>
      <c r="D270" s="28" t="s">
        <v>8</v>
      </c>
      <c r="E270" s="28" t="s">
        <v>9</v>
      </c>
      <c r="F270" s="28" t="s">
        <v>10</v>
      </c>
      <c r="G270" s="12"/>
      <c r="H270" s="12"/>
    </row>
    <row r="271" spans="1:251" s="4" customFormat="1" x14ac:dyDescent="0.2">
      <c r="A271" s="12" t="s">
        <v>11</v>
      </c>
      <c r="B271" s="12"/>
      <c r="C271" s="12"/>
      <c r="D271" s="12"/>
      <c r="E271" s="12"/>
      <c r="F271" s="12"/>
      <c r="G271" s="12"/>
      <c r="H271" s="12"/>
    </row>
    <row r="272" spans="1:251" s="4" customFormat="1" ht="12.75" customHeight="1" x14ac:dyDescent="0.2">
      <c r="A272" s="115" t="s">
        <v>164</v>
      </c>
      <c r="B272" s="94">
        <v>205</v>
      </c>
      <c r="C272" s="94">
        <v>6.12</v>
      </c>
      <c r="D272" s="94">
        <v>5.56</v>
      </c>
      <c r="E272" s="94">
        <v>50.64</v>
      </c>
      <c r="F272" s="94">
        <v>272.32</v>
      </c>
      <c r="G272" s="94">
        <v>117</v>
      </c>
      <c r="H272" s="115" t="s">
        <v>165</v>
      </c>
    </row>
    <row r="273" spans="1:251" s="4" customFormat="1" ht="11.45" customHeight="1" x14ac:dyDescent="0.2">
      <c r="A273" s="17" t="s">
        <v>15</v>
      </c>
      <c r="B273" s="14">
        <v>30</v>
      </c>
      <c r="C273" s="94">
        <f>4.64/20*30</f>
        <v>6.9599999999999991</v>
      </c>
      <c r="D273" s="94">
        <f>5.9/20*30</f>
        <v>8.8500000000000014</v>
      </c>
      <c r="E273" s="94">
        <v>0</v>
      </c>
      <c r="F273" s="94">
        <f>72/20*30</f>
        <v>108</v>
      </c>
      <c r="G273" s="24" t="s">
        <v>16</v>
      </c>
      <c r="H273" s="17" t="s">
        <v>17</v>
      </c>
    </row>
    <row r="274" spans="1:251" s="4" customFormat="1" x14ac:dyDescent="0.2">
      <c r="A274" s="13" t="s">
        <v>18</v>
      </c>
      <c r="B274" s="24">
        <v>30</v>
      </c>
      <c r="C274" s="94">
        <v>2.85</v>
      </c>
      <c r="D274" s="94">
        <v>0.9</v>
      </c>
      <c r="E274" s="94">
        <v>15.6</v>
      </c>
      <c r="F274" s="94">
        <v>79.5</v>
      </c>
      <c r="G274" s="14" t="s">
        <v>19</v>
      </c>
      <c r="H274" s="95" t="s">
        <v>20</v>
      </c>
    </row>
    <row r="275" spans="1:251" s="4" customFormat="1" x14ac:dyDescent="0.2">
      <c r="A275" s="17" t="s">
        <v>54</v>
      </c>
      <c r="B275" s="14">
        <v>100</v>
      </c>
      <c r="C275" s="24">
        <v>0.4</v>
      </c>
      <c r="D275" s="24">
        <v>0.4</v>
      </c>
      <c r="E275" s="24">
        <f>19.6/2</f>
        <v>9.8000000000000007</v>
      </c>
      <c r="F275" s="24">
        <f>94/2</f>
        <v>47</v>
      </c>
      <c r="G275" s="14" t="s">
        <v>55</v>
      </c>
      <c r="H275" s="17" t="s">
        <v>56</v>
      </c>
    </row>
    <row r="276" spans="1:251" s="101" customFormat="1" x14ac:dyDescent="0.2">
      <c r="A276" s="13" t="s">
        <v>21</v>
      </c>
      <c r="B276" s="14">
        <v>215</v>
      </c>
      <c r="C276" s="14">
        <v>7.0000000000000007E-2</v>
      </c>
      <c r="D276" s="14">
        <v>0.02</v>
      </c>
      <c r="E276" s="14">
        <v>15</v>
      </c>
      <c r="F276" s="14">
        <v>60</v>
      </c>
      <c r="G276" s="14" t="s">
        <v>22</v>
      </c>
      <c r="H276" s="17" t="s">
        <v>23</v>
      </c>
    </row>
    <row r="277" spans="1:251" s="4" customFormat="1" x14ac:dyDescent="0.2">
      <c r="A277" s="27" t="s">
        <v>25</v>
      </c>
      <c r="B277" s="28">
        <f t="shared" ref="B277:F277" si="44">SUM(B272:B276)</f>
        <v>580</v>
      </c>
      <c r="C277" s="58">
        <f t="shared" si="44"/>
        <v>16.399999999999999</v>
      </c>
      <c r="D277" s="58">
        <f t="shared" si="44"/>
        <v>15.73</v>
      </c>
      <c r="E277" s="58">
        <f t="shared" si="44"/>
        <v>91.039999999999992</v>
      </c>
      <c r="F277" s="58">
        <f t="shared" si="44"/>
        <v>566.81999999999994</v>
      </c>
      <c r="G277" s="28"/>
      <c r="H277" s="17"/>
    </row>
    <row r="278" spans="1:251" s="4" customFormat="1" x14ac:dyDescent="0.2">
      <c r="A278" s="72" t="s">
        <v>26</v>
      </c>
      <c r="B278" s="72"/>
      <c r="C278" s="72"/>
      <c r="D278" s="72"/>
      <c r="E278" s="72"/>
      <c r="F278" s="72"/>
      <c r="G278" s="72"/>
      <c r="H278" s="72"/>
    </row>
    <row r="279" spans="1:251" s="4" customFormat="1" x14ac:dyDescent="0.2">
      <c r="A279" s="17" t="s">
        <v>166</v>
      </c>
      <c r="B279" s="14">
        <v>200</v>
      </c>
      <c r="C279" s="24">
        <v>1.53</v>
      </c>
      <c r="D279" s="24">
        <v>5.0999999999999996</v>
      </c>
      <c r="E279" s="24">
        <v>8</v>
      </c>
      <c r="F279" s="24">
        <v>83.9</v>
      </c>
      <c r="G279" s="24" t="s">
        <v>206</v>
      </c>
      <c r="H279" s="13" t="s">
        <v>168</v>
      </c>
    </row>
    <row r="280" spans="1:251" s="101" customFormat="1" x14ac:dyDescent="0.2">
      <c r="A280" s="13" t="s">
        <v>30</v>
      </c>
      <c r="B280" s="14">
        <v>90</v>
      </c>
      <c r="C280" s="94">
        <v>10.6</v>
      </c>
      <c r="D280" s="94">
        <v>12.6</v>
      </c>
      <c r="E280" s="94">
        <v>9.06</v>
      </c>
      <c r="F280" s="94">
        <v>207.09</v>
      </c>
      <c r="G280" s="14" t="s">
        <v>31</v>
      </c>
      <c r="H280" s="17" t="s">
        <v>32</v>
      </c>
    </row>
    <row r="281" spans="1:251" s="4" customFormat="1" x14ac:dyDescent="0.2">
      <c r="A281" s="17" t="s">
        <v>125</v>
      </c>
      <c r="B281" s="14">
        <v>150</v>
      </c>
      <c r="C281" s="94">
        <v>2.6</v>
      </c>
      <c r="D281" s="94">
        <v>11.8</v>
      </c>
      <c r="E281" s="94">
        <v>12.81</v>
      </c>
      <c r="F281" s="94">
        <v>163.5</v>
      </c>
      <c r="G281" s="14" t="s">
        <v>126</v>
      </c>
      <c r="H281" s="100" t="s">
        <v>127</v>
      </c>
    </row>
    <row r="282" spans="1:251" s="4" customFormat="1" x14ac:dyDescent="0.2">
      <c r="A282" s="102" t="s">
        <v>169</v>
      </c>
      <c r="B282" s="14">
        <v>200</v>
      </c>
      <c r="C282" s="14">
        <v>0.6</v>
      </c>
      <c r="D282" s="14">
        <v>0.4</v>
      </c>
      <c r="E282" s="14">
        <v>32.6</v>
      </c>
      <c r="F282" s="14">
        <v>136.4</v>
      </c>
      <c r="G282" s="14" t="s">
        <v>170</v>
      </c>
      <c r="H282" s="102" t="s">
        <v>171</v>
      </c>
    </row>
    <row r="283" spans="1:251" s="4" customFormat="1" x14ac:dyDescent="0.2">
      <c r="A283" s="69" t="s">
        <v>45</v>
      </c>
      <c r="B283" s="24">
        <v>40</v>
      </c>
      <c r="C283" s="24">
        <v>2.6</v>
      </c>
      <c r="D283" s="24">
        <v>0.4</v>
      </c>
      <c r="E283" s="24">
        <v>17.2</v>
      </c>
      <c r="F283" s="24">
        <v>85</v>
      </c>
      <c r="G283" s="24">
        <v>11</v>
      </c>
      <c r="H283" s="17" t="s">
        <v>47</v>
      </c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8"/>
      <c r="FK283" s="68"/>
      <c r="FL283" s="68"/>
      <c r="FM283" s="68"/>
      <c r="FN283" s="68"/>
      <c r="FO283" s="68"/>
      <c r="FP283" s="68"/>
      <c r="FQ283" s="68"/>
      <c r="FR283" s="68"/>
      <c r="FS283" s="68"/>
      <c r="FT283" s="68"/>
      <c r="FU283" s="68"/>
      <c r="FV283" s="68"/>
      <c r="FW283" s="68"/>
      <c r="FX283" s="68"/>
      <c r="FY283" s="68"/>
      <c r="FZ283" s="68"/>
      <c r="GA283" s="68"/>
      <c r="GB283" s="68"/>
      <c r="GC283" s="68"/>
      <c r="GD283" s="68"/>
      <c r="GE283" s="68"/>
      <c r="GF283" s="68"/>
      <c r="GG283" s="68"/>
      <c r="GH283" s="68"/>
      <c r="GI283" s="68"/>
      <c r="GJ283" s="68"/>
      <c r="GK283" s="68"/>
      <c r="GL283" s="68"/>
      <c r="GM283" s="68"/>
      <c r="GN283" s="68"/>
      <c r="GO283" s="68"/>
      <c r="GP283" s="68"/>
      <c r="GQ283" s="68"/>
      <c r="GR283" s="68"/>
      <c r="GS283" s="68"/>
      <c r="GT283" s="68"/>
      <c r="GU283" s="68"/>
      <c r="GV283" s="68"/>
      <c r="GW283" s="68"/>
      <c r="GX283" s="68"/>
      <c r="GY283" s="68"/>
      <c r="GZ283" s="68"/>
      <c r="HA283" s="68"/>
      <c r="HB283" s="68"/>
      <c r="HC283" s="68"/>
      <c r="HD283" s="68"/>
      <c r="HE283" s="68"/>
      <c r="HF283" s="68"/>
      <c r="HG283" s="68"/>
      <c r="HH283" s="68"/>
      <c r="HI283" s="68"/>
      <c r="HJ283" s="68"/>
      <c r="HK283" s="68"/>
      <c r="HL283" s="68"/>
      <c r="HM283" s="68"/>
      <c r="HN283" s="68"/>
      <c r="HO283" s="68"/>
      <c r="HP283" s="68"/>
      <c r="HQ283" s="68"/>
      <c r="HR283" s="68"/>
      <c r="HS283" s="68"/>
      <c r="HT283" s="68"/>
      <c r="HU283" s="68"/>
      <c r="HV283" s="68"/>
      <c r="HW283" s="68"/>
      <c r="HX283" s="68"/>
      <c r="HY283" s="68"/>
      <c r="HZ283" s="68"/>
      <c r="IA283" s="68"/>
      <c r="IB283" s="68"/>
      <c r="IC283" s="68"/>
      <c r="ID283" s="68"/>
      <c r="IE283" s="68"/>
      <c r="IF283" s="68"/>
      <c r="IG283" s="68"/>
      <c r="IH283" s="68"/>
      <c r="II283" s="68"/>
      <c r="IJ283" s="68"/>
      <c r="IK283" s="68"/>
      <c r="IL283" s="68"/>
      <c r="IM283" s="68"/>
      <c r="IN283" s="68"/>
      <c r="IO283" s="68"/>
      <c r="IP283" s="68"/>
      <c r="IQ283" s="68"/>
    </row>
    <row r="284" spans="1:251" s="4" customFormat="1" x14ac:dyDescent="0.2">
      <c r="A284" s="69" t="s">
        <v>48</v>
      </c>
      <c r="B284" s="14">
        <v>50</v>
      </c>
      <c r="C284" s="94">
        <v>4</v>
      </c>
      <c r="D284" s="94">
        <v>0.5</v>
      </c>
      <c r="E284" s="94">
        <v>25.5</v>
      </c>
      <c r="F284" s="94">
        <v>125</v>
      </c>
      <c r="G284" s="14" t="s">
        <v>123</v>
      </c>
      <c r="H284" s="13" t="s">
        <v>49</v>
      </c>
    </row>
    <row r="285" spans="1:251" s="4" customFormat="1" x14ac:dyDescent="0.2">
      <c r="A285" s="27" t="s">
        <v>25</v>
      </c>
      <c r="B285" s="28">
        <f t="shared" ref="B285:F285" si="45">SUM(B279:B284)</f>
        <v>730</v>
      </c>
      <c r="C285" s="58">
        <f>SUM(C279:C284)</f>
        <v>21.93</v>
      </c>
      <c r="D285" s="58">
        <f t="shared" si="45"/>
        <v>30.799999999999997</v>
      </c>
      <c r="E285" s="58">
        <f t="shared" si="45"/>
        <v>105.17</v>
      </c>
      <c r="F285" s="58">
        <f t="shared" si="45"/>
        <v>800.89</v>
      </c>
      <c r="G285" s="28"/>
      <c r="H285" s="17"/>
    </row>
    <row r="286" spans="1:251" s="4" customFormat="1" ht="9" customHeight="1" x14ac:dyDescent="0.2">
      <c r="A286" s="12" t="s">
        <v>218</v>
      </c>
      <c r="B286" s="12"/>
      <c r="C286" s="12"/>
      <c r="D286" s="12"/>
      <c r="E286" s="12"/>
      <c r="F286" s="12"/>
      <c r="G286" s="12"/>
      <c r="H286" s="12"/>
    </row>
    <row r="287" spans="1:251" s="68" customFormat="1" x14ac:dyDescent="0.2">
      <c r="A287" s="69" t="s">
        <v>186</v>
      </c>
      <c r="B287" s="24">
        <v>100</v>
      </c>
      <c r="C287" s="94">
        <v>8.64</v>
      </c>
      <c r="D287" s="94">
        <v>9.85</v>
      </c>
      <c r="E287" s="94">
        <v>45.53</v>
      </c>
      <c r="F287" s="94">
        <v>292.98</v>
      </c>
      <c r="G287" s="24" t="s">
        <v>187</v>
      </c>
      <c r="H287" s="17" t="s">
        <v>188</v>
      </c>
    </row>
    <row r="288" spans="1:251" s="4" customFormat="1" x14ac:dyDescent="0.2">
      <c r="A288" s="17" t="s">
        <v>220</v>
      </c>
      <c r="B288" s="14">
        <v>0</v>
      </c>
      <c r="C288" s="24">
        <v>0</v>
      </c>
      <c r="D288" s="24">
        <v>0</v>
      </c>
      <c r="E288" s="24">
        <v>0</v>
      </c>
      <c r="F288" s="24">
        <v>0</v>
      </c>
      <c r="G288" s="14" t="s">
        <v>55</v>
      </c>
      <c r="H288" s="17" t="s">
        <v>56</v>
      </c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  <c r="IB288" s="36"/>
      <c r="IC288" s="36"/>
      <c r="ID288" s="36"/>
      <c r="IE288" s="36"/>
      <c r="IF288" s="36"/>
      <c r="IG288" s="36"/>
      <c r="IH288" s="36"/>
      <c r="II288" s="36"/>
      <c r="IJ288" s="36"/>
      <c r="IK288" s="36"/>
      <c r="IL288" s="36"/>
      <c r="IM288" s="36"/>
      <c r="IN288" s="36"/>
      <c r="IO288" s="36"/>
      <c r="IP288" s="36"/>
      <c r="IQ288" s="36"/>
    </row>
    <row r="289" spans="1:8" s="4" customFormat="1" x14ac:dyDescent="0.2">
      <c r="A289" s="13" t="s">
        <v>21</v>
      </c>
      <c r="B289" s="14">
        <v>215</v>
      </c>
      <c r="C289" s="14">
        <v>7.0000000000000007E-2</v>
      </c>
      <c r="D289" s="14">
        <v>0.02</v>
      </c>
      <c r="E289" s="14">
        <v>15</v>
      </c>
      <c r="F289" s="14">
        <v>60</v>
      </c>
      <c r="G289" s="14" t="s">
        <v>22</v>
      </c>
      <c r="H289" s="17" t="s">
        <v>23</v>
      </c>
    </row>
    <row r="290" spans="1:8" s="4" customFormat="1" x14ac:dyDescent="0.2">
      <c r="A290" s="27" t="s">
        <v>25</v>
      </c>
      <c r="B290" s="28">
        <f t="shared" ref="B290:F290" si="46">SUM(B287:B289)</f>
        <v>315</v>
      </c>
      <c r="C290" s="28">
        <f t="shared" si="46"/>
        <v>8.7100000000000009</v>
      </c>
      <c r="D290" s="28">
        <f t="shared" si="46"/>
        <v>9.8699999999999992</v>
      </c>
      <c r="E290" s="28">
        <f t="shared" si="46"/>
        <v>60.53</v>
      </c>
      <c r="F290" s="28">
        <f t="shared" si="46"/>
        <v>352.98</v>
      </c>
      <c r="G290" s="28"/>
      <c r="H290" s="17"/>
    </row>
    <row r="291" spans="1:8" s="4" customFormat="1" x14ac:dyDescent="0.2">
      <c r="A291" s="27" t="s">
        <v>211</v>
      </c>
      <c r="B291" s="28">
        <f>SUM(B277,B285,B290)</f>
        <v>1625</v>
      </c>
      <c r="C291" s="28">
        <f t="shared" ref="C291:F291" si="47">SUM(C277,C285,C290)</f>
        <v>47.04</v>
      </c>
      <c r="D291" s="28">
        <f t="shared" si="47"/>
        <v>56.4</v>
      </c>
      <c r="E291" s="28">
        <f t="shared" si="47"/>
        <v>256.74</v>
      </c>
      <c r="F291" s="28">
        <f t="shared" si="47"/>
        <v>1720.69</v>
      </c>
      <c r="G291" s="28"/>
      <c r="H291" s="17"/>
    </row>
  </sheetData>
  <mergeCells count="97">
    <mergeCell ref="A271:H271"/>
    <mergeCell ref="A278:H278"/>
    <mergeCell ref="A286:H286"/>
    <mergeCell ref="A246:H246"/>
    <mergeCell ref="A252:H252"/>
    <mergeCell ref="A262:H262"/>
    <mergeCell ref="A268:H268"/>
    <mergeCell ref="A269:A270"/>
    <mergeCell ref="B269:F269"/>
    <mergeCell ref="G269:G270"/>
    <mergeCell ref="H269:H270"/>
    <mergeCell ref="A223:H223"/>
    <mergeCell ref="A229:H229"/>
    <mergeCell ref="A237:H237"/>
    <mergeCell ref="A243:H243"/>
    <mergeCell ref="A244:A245"/>
    <mergeCell ref="B244:F244"/>
    <mergeCell ref="G244:G245"/>
    <mergeCell ref="H244:H245"/>
    <mergeCell ref="A197:H197"/>
    <mergeCell ref="A205:H205"/>
    <mergeCell ref="A214:H214"/>
    <mergeCell ref="A220:H220"/>
    <mergeCell ref="A221:A222"/>
    <mergeCell ref="B221:F221"/>
    <mergeCell ref="G221:G222"/>
    <mergeCell ref="H221:H222"/>
    <mergeCell ref="A173:H173"/>
    <mergeCell ref="A179:H179"/>
    <mergeCell ref="A188:H188"/>
    <mergeCell ref="A194:H194"/>
    <mergeCell ref="A195:A196"/>
    <mergeCell ref="B195:F195"/>
    <mergeCell ref="G195:G196"/>
    <mergeCell ref="H195:H196"/>
    <mergeCell ref="A150:H150"/>
    <mergeCell ref="A156:H156"/>
    <mergeCell ref="A164:H164"/>
    <mergeCell ref="A170:H170"/>
    <mergeCell ref="A171:A172"/>
    <mergeCell ref="B171:F171"/>
    <mergeCell ref="G171:G172"/>
    <mergeCell ref="H171:H172"/>
    <mergeCell ref="A125:H125"/>
    <mergeCell ref="A131:H131"/>
    <mergeCell ref="A140:H140"/>
    <mergeCell ref="A146:H146"/>
    <mergeCell ref="A147:H147"/>
    <mergeCell ref="A148:A149"/>
    <mergeCell ref="B148:F148"/>
    <mergeCell ref="G148:G149"/>
    <mergeCell ref="H148:H149"/>
    <mergeCell ref="A101:H101"/>
    <mergeCell ref="A108:H108"/>
    <mergeCell ref="A116:H116"/>
    <mergeCell ref="A122:H122"/>
    <mergeCell ref="A123:A124"/>
    <mergeCell ref="B123:F123"/>
    <mergeCell ref="G123:G124"/>
    <mergeCell ref="H123:H124"/>
    <mergeCell ref="A78:H78"/>
    <mergeCell ref="A83:H83"/>
    <mergeCell ref="A92:H92"/>
    <mergeCell ref="A98:H98"/>
    <mergeCell ref="A99:A100"/>
    <mergeCell ref="B99:F99"/>
    <mergeCell ref="G99:G100"/>
    <mergeCell ref="H99:H100"/>
    <mergeCell ref="A54:H54"/>
    <mergeCell ref="A61:H61"/>
    <mergeCell ref="A69:H69"/>
    <mergeCell ref="A75:H75"/>
    <mergeCell ref="A76:A77"/>
    <mergeCell ref="B76:F76"/>
    <mergeCell ref="G76:G77"/>
    <mergeCell ref="H76:H77"/>
    <mergeCell ref="A30:H30"/>
    <mergeCell ref="A36:H36"/>
    <mergeCell ref="A45:H45"/>
    <mergeCell ref="A51:H51"/>
    <mergeCell ref="A52:A53"/>
    <mergeCell ref="B52:F52"/>
    <mergeCell ref="G52:G53"/>
    <mergeCell ref="H52:H53"/>
    <mergeCell ref="A4:H4"/>
    <mergeCell ref="A11:H11"/>
    <mergeCell ref="A21:H21"/>
    <mergeCell ref="A27:H27"/>
    <mergeCell ref="A28:A29"/>
    <mergeCell ref="B28:F28"/>
    <mergeCell ref="G28:G29"/>
    <mergeCell ref="H28:H29"/>
    <mergeCell ref="A1:H1"/>
    <mergeCell ref="A2:A3"/>
    <mergeCell ref="B2:F2"/>
    <mergeCell ref="G2:G3"/>
    <mergeCell ref="H2:H3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22C1F-B0CE-47CA-8E45-C8B71F6EED17}">
  <dimension ref="A1:IV321"/>
  <sheetViews>
    <sheetView zoomScale="130" zoomScaleNormal="130" workbookViewId="0">
      <selection activeCell="O8" sqref="O8"/>
    </sheetView>
  </sheetViews>
  <sheetFormatPr defaultRowHeight="11.25" x14ac:dyDescent="0.2"/>
  <cols>
    <col min="1" max="1" width="31.7109375" style="4" customWidth="1"/>
    <col min="2" max="2" width="7.7109375" style="4" customWidth="1"/>
    <col min="3" max="3" width="8" style="4" customWidth="1"/>
    <col min="4" max="4" width="8.140625" style="4" customWidth="1"/>
    <col min="5" max="5" width="9.42578125" style="4" customWidth="1"/>
    <col min="6" max="6" width="7.7109375" style="4" customWidth="1"/>
    <col min="7" max="7" width="8.42578125" style="4" customWidth="1"/>
    <col min="8" max="8" width="15.7109375" style="4" customWidth="1"/>
    <col min="9" max="256" width="9.140625" style="4"/>
    <col min="257" max="257" width="31.7109375" style="4" customWidth="1"/>
    <col min="258" max="258" width="7.7109375" style="4" customWidth="1"/>
    <col min="259" max="259" width="8" style="4" customWidth="1"/>
    <col min="260" max="260" width="8.140625" style="4" customWidth="1"/>
    <col min="261" max="261" width="9.42578125" style="4" customWidth="1"/>
    <col min="262" max="262" width="7.7109375" style="4" customWidth="1"/>
    <col min="263" max="263" width="8.42578125" style="4" customWidth="1"/>
    <col min="264" max="264" width="15.7109375" style="4" customWidth="1"/>
    <col min="265" max="512" width="9.140625" style="4"/>
    <col min="513" max="513" width="31.7109375" style="4" customWidth="1"/>
    <col min="514" max="514" width="7.7109375" style="4" customWidth="1"/>
    <col min="515" max="515" width="8" style="4" customWidth="1"/>
    <col min="516" max="516" width="8.140625" style="4" customWidth="1"/>
    <col min="517" max="517" width="9.42578125" style="4" customWidth="1"/>
    <col min="518" max="518" width="7.7109375" style="4" customWidth="1"/>
    <col min="519" max="519" width="8.42578125" style="4" customWidth="1"/>
    <col min="520" max="520" width="15.7109375" style="4" customWidth="1"/>
    <col min="521" max="768" width="9.140625" style="4"/>
    <col min="769" max="769" width="31.7109375" style="4" customWidth="1"/>
    <col min="770" max="770" width="7.7109375" style="4" customWidth="1"/>
    <col min="771" max="771" width="8" style="4" customWidth="1"/>
    <col min="772" max="772" width="8.140625" style="4" customWidth="1"/>
    <col min="773" max="773" width="9.42578125" style="4" customWidth="1"/>
    <col min="774" max="774" width="7.7109375" style="4" customWidth="1"/>
    <col min="775" max="775" width="8.42578125" style="4" customWidth="1"/>
    <col min="776" max="776" width="15.7109375" style="4" customWidth="1"/>
    <col min="777" max="1024" width="9.140625" style="4"/>
    <col min="1025" max="1025" width="31.7109375" style="4" customWidth="1"/>
    <col min="1026" max="1026" width="7.7109375" style="4" customWidth="1"/>
    <col min="1027" max="1027" width="8" style="4" customWidth="1"/>
    <col min="1028" max="1028" width="8.140625" style="4" customWidth="1"/>
    <col min="1029" max="1029" width="9.42578125" style="4" customWidth="1"/>
    <col min="1030" max="1030" width="7.7109375" style="4" customWidth="1"/>
    <col min="1031" max="1031" width="8.42578125" style="4" customWidth="1"/>
    <col min="1032" max="1032" width="15.7109375" style="4" customWidth="1"/>
    <col min="1033" max="1280" width="9.140625" style="4"/>
    <col min="1281" max="1281" width="31.7109375" style="4" customWidth="1"/>
    <col min="1282" max="1282" width="7.7109375" style="4" customWidth="1"/>
    <col min="1283" max="1283" width="8" style="4" customWidth="1"/>
    <col min="1284" max="1284" width="8.140625" style="4" customWidth="1"/>
    <col min="1285" max="1285" width="9.42578125" style="4" customWidth="1"/>
    <col min="1286" max="1286" width="7.7109375" style="4" customWidth="1"/>
    <col min="1287" max="1287" width="8.42578125" style="4" customWidth="1"/>
    <col min="1288" max="1288" width="15.7109375" style="4" customWidth="1"/>
    <col min="1289" max="1536" width="9.140625" style="4"/>
    <col min="1537" max="1537" width="31.7109375" style="4" customWidth="1"/>
    <col min="1538" max="1538" width="7.7109375" style="4" customWidth="1"/>
    <col min="1539" max="1539" width="8" style="4" customWidth="1"/>
    <col min="1540" max="1540" width="8.140625" style="4" customWidth="1"/>
    <col min="1541" max="1541" width="9.42578125" style="4" customWidth="1"/>
    <col min="1542" max="1542" width="7.7109375" style="4" customWidth="1"/>
    <col min="1543" max="1543" width="8.42578125" style="4" customWidth="1"/>
    <col min="1544" max="1544" width="15.7109375" style="4" customWidth="1"/>
    <col min="1545" max="1792" width="9.140625" style="4"/>
    <col min="1793" max="1793" width="31.7109375" style="4" customWidth="1"/>
    <col min="1794" max="1794" width="7.7109375" style="4" customWidth="1"/>
    <col min="1795" max="1795" width="8" style="4" customWidth="1"/>
    <col min="1796" max="1796" width="8.140625" style="4" customWidth="1"/>
    <col min="1797" max="1797" width="9.42578125" style="4" customWidth="1"/>
    <col min="1798" max="1798" width="7.7109375" style="4" customWidth="1"/>
    <col min="1799" max="1799" width="8.42578125" style="4" customWidth="1"/>
    <col min="1800" max="1800" width="15.7109375" style="4" customWidth="1"/>
    <col min="1801" max="2048" width="9.140625" style="4"/>
    <col min="2049" max="2049" width="31.7109375" style="4" customWidth="1"/>
    <col min="2050" max="2050" width="7.7109375" style="4" customWidth="1"/>
    <col min="2051" max="2051" width="8" style="4" customWidth="1"/>
    <col min="2052" max="2052" width="8.140625" style="4" customWidth="1"/>
    <col min="2053" max="2053" width="9.42578125" style="4" customWidth="1"/>
    <col min="2054" max="2054" width="7.7109375" style="4" customWidth="1"/>
    <col min="2055" max="2055" width="8.42578125" style="4" customWidth="1"/>
    <col min="2056" max="2056" width="15.7109375" style="4" customWidth="1"/>
    <col min="2057" max="2304" width="9.140625" style="4"/>
    <col min="2305" max="2305" width="31.7109375" style="4" customWidth="1"/>
    <col min="2306" max="2306" width="7.7109375" style="4" customWidth="1"/>
    <col min="2307" max="2307" width="8" style="4" customWidth="1"/>
    <col min="2308" max="2308" width="8.140625" style="4" customWidth="1"/>
    <col min="2309" max="2309" width="9.42578125" style="4" customWidth="1"/>
    <col min="2310" max="2310" width="7.7109375" style="4" customWidth="1"/>
    <col min="2311" max="2311" width="8.42578125" style="4" customWidth="1"/>
    <col min="2312" max="2312" width="15.7109375" style="4" customWidth="1"/>
    <col min="2313" max="2560" width="9.140625" style="4"/>
    <col min="2561" max="2561" width="31.7109375" style="4" customWidth="1"/>
    <col min="2562" max="2562" width="7.7109375" style="4" customWidth="1"/>
    <col min="2563" max="2563" width="8" style="4" customWidth="1"/>
    <col min="2564" max="2564" width="8.140625" style="4" customWidth="1"/>
    <col min="2565" max="2565" width="9.42578125" style="4" customWidth="1"/>
    <col min="2566" max="2566" width="7.7109375" style="4" customWidth="1"/>
    <col min="2567" max="2567" width="8.42578125" style="4" customWidth="1"/>
    <col min="2568" max="2568" width="15.7109375" style="4" customWidth="1"/>
    <col min="2569" max="2816" width="9.140625" style="4"/>
    <col min="2817" max="2817" width="31.7109375" style="4" customWidth="1"/>
    <col min="2818" max="2818" width="7.7109375" style="4" customWidth="1"/>
    <col min="2819" max="2819" width="8" style="4" customWidth="1"/>
    <col min="2820" max="2820" width="8.140625" style="4" customWidth="1"/>
    <col min="2821" max="2821" width="9.42578125" style="4" customWidth="1"/>
    <col min="2822" max="2822" width="7.7109375" style="4" customWidth="1"/>
    <col min="2823" max="2823" width="8.42578125" style="4" customWidth="1"/>
    <col min="2824" max="2824" width="15.7109375" style="4" customWidth="1"/>
    <col min="2825" max="3072" width="9.140625" style="4"/>
    <col min="3073" max="3073" width="31.7109375" style="4" customWidth="1"/>
    <col min="3074" max="3074" width="7.7109375" style="4" customWidth="1"/>
    <col min="3075" max="3075" width="8" style="4" customWidth="1"/>
    <col min="3076" max="3076" width="8.140625" style="4" customWidth="1"/>
    <col min="3077" max="3077" width="9.42578125" style="4" customWidth="1"/>
    <col min="3078" max="3078" width="7.7109375" style="4" customWidth="1"/>
    <col min="3079" max="3079" width="8.42578125" style="4" customWidth="1"/>
    <col min="3080" max="3080" width="15.7109375" style="4" customWidth="1"/>
    <col min="3081" max="3328" width="9.140625" style="4"/>
    <col min="3329" max="3329" width="31.7109375" style="4" customWidth="1"/>
    <col min="3330" max="3330" width="7.7109375" style="4" customWidth="1"/>
    <col min="3331" max="3331" width="8" style="4" customWidth="1"/>
    <col min="3332" max="3332" width="8.140625" style="4" customWidth="1"/>
    <col min="3333" max="3333" width="9.42578125" style="4" customWidth="1"/>
    <col min="3334" max="3334" width="7.7109375" style="4" customWidth="1"/>
    <col min="3335" max="3335" width="8.42578125" style="4" customWidth="1"/>
    <col min="3336" max="3336" width="15.7109375" style="4" customWidth="1"/>
    <col min="3337" max="3584" width="9.140625" style="4"/>
    <col min="3585" max="3585" width="31.7109375" style="4" customWidth="1"/>
    <col min="3586" max="3586" width="7.7109375" style="4" customWidth="1"/>
    <col min="3587" max="3587" width="8" style="4" customWidth="1"/>
    <col min="3588" max="3588" width="8.140625" style="4" customWidth="1"/>
    <col min="3589" max="3589" width="9.42578125" style="4" customWidth="1"/>
    <col min="3590" max="3590" width="7.7109375" style="4" customWidth="1"/>
    <col min="3591" max="3591" width="8.42578125" style="4" customWidth="1"/>
    <col min="3592" max="3592" width="15.7109375" style="4" customWidth="1"/>
    <col min="3593" max="3840" width="9.140625" style="4"/>
    <col min="3841" max="3841" width="31.7109375" style="4" customWidth="1"/>
    <col min="3842" max="3842" width="7.7109375" style="4" customWidth="1"/>
    <col min="3843" max="3843" width="8" style="4" customWidth="1"/>
    <col min="3844" max="3844" width="8.140625" style="4" customWidth="1"/>
    <col min="3845" max="3845" width="9.42578125" style="4" customWidth="1"/>
    <col min="3846" max="3846" width="7.7109375" style="4" customWidth="1"/>
    <col min="3847" max="3847" width="8.42578125" style="4" customWidth="1"/>
    <col min="3848" max="3848" width="15.7109375" style="4" customWidth="1"/>
    <col min="3849" max="4096" width="9.140625" style="4"/>
    <col min="4097" max="4097" width="31.7109375" style="4" customWidth="1"/>
    <col min="4098" max="4098" width="7.7109375" style="4" customWidth="1"/>
    <col min="4099" max="4099" width="8" style="4" customWidth="1"/>
    <col min="4100" max="4100" width="8.140625" style="4" customWidth="1"/>
    <col min="4101" max="4101" width="9.42578125" style="4" customWidth="1"/>
    <col min="4102" max="4102" width="7.7109375" style="4" customWidth="1"/>
    <col min="4103" max="4103" width="8.42578125" style="4" customWidth="1"/>
    <col min="4104" max="4104" width="15.7109375" style="4" customWidth="1"/>
    <col min="4105" max="4352" width="9.140625" style="4"/>
    <col min="4353" max="4353" width="31.7109375" style="4" customWidth="1"/>
    <col min="4354" max="4354" width="7.7109375" style="4" customWidth="1"/>
    <col min="4355" max="4355" width="8" style="4" customWidth="1"/>
    <col min="4356" max="4356" width="8.140625" style="4" customWidth="1"/>
    <col min="4357" max="4357" width="9.42578125" style="4" customWidth="1"/>
    <col min="4358" max="4358" width="7.7109375" style="4" customWidth="1"/>
    <col min="4359" max="4359" width="8.42578125" style="4" customWidth="1"/>
    <col min="4360" max="4360" width="15.7109375" style="4" customWidth="1"/>
    <col min="4361" max="4608" width="9.140625" style="4"/>
    <col min="4609" max="4609" width="31.7109375" style="4" customWidth="1"/>
    <col min="4610" max="4610" width="7.7109375" style="4" customWidth="1"/>
    <col min="4611" max="4611" width="8" style="4" customWidth="1"/>
    <col min="4612" max="4612" width="8.140625" style="4" customWidth="1"/>
    <col min="4613" max="4613" width="9.42578125" style="4" customWidth="1"/>
    <col min="4614" max="4614" width="7.7109375" style="4" customWidth="1"/>
    <col min="4615" max="4615" width="8.42578125" style="4" customWidth="1"/>
    <col min="4616" max="4616" width="15.7109375" style="4" customWidth="1"/>
    <col min="4617" max="4864" width="9.140625" style="4"/>
    <col min="4865" max="4865" width="31.7109375" style="4" customWidth="1"/>
    <col min="4866" max="4866" width="7.7109375" style="4" customWidth="1"/>
    <col min="4867" max="4867" width="8" style="4" customWidth="1"/>
    <col min="4868" max="4868" width="8.140625" style="4" customWidth="1"/>
    <col min="4869" max="4869" width="9.42578125" style="4" customWidth="1"/>
    <col min="4870" max="4870" width="7.7109375" style="4" customWidth="1"/>
    <col min="4871" max="4871" width="8.42578125" style="4" customWidth="1"/>
    <col min="4872" max="4872" width="15.7109375" style="4" customWidth="1"/>
    <col min="4873" max="5120" width="9.140625" style="4"/>
    <col min="5121" max="5121" width="31.7109375" style="4" customWidth="1"/>
    <col min="5122" max="5122" width="7.7109375" style="4" customWidth="1"/>
    <col min="5123" max="5123" width="8" style="4" customWidth="1"/>
    <col min="5124" max="5124" width="8.140625" style="4" customWidth="1"/>
    <col min="5125" max="5125" width="9.42578125" style="4" customWidth="1"/>
    <col min="5126" max="5126" width="7.7109375" style="4" customWidth="1"/>
    <col min="5127" max="5127" width="8.42578125" style="4" customWidth="1"/>
    <col min="5128" max="5128" width="15.7109375" style="4" customWidth="1"/>
    <col min="5129" max="5376" width="9.140625" style="4"/>
    <col min="5377" max="5377" width="31.7109375" style="4" customWidth="1"/>
    <col min="5378" max="5378" width="7.7109375" style="4" customWidth="1"/>
    <col min="5379" max="5379" width="8" style="4" customWidth="1"/>
    <col min="5380" max="5380" width="8.140625" style="4" customWidth="1"/>
    <col min="5381" max="5381" width="9.42578125" style="4" customWidth="1"/>
    <col min="5382" max="5382" width="7.7109375" style="4" customWidth="1"/>
    <col min="5383" max="5383" width="8.42578125" style="4" customWidth="1"/>
    <col min="5384" max="5384" width="15.7109375" style="4" customWidth="1"/>
    <col min="5385" max="5632" width="9.140625" style="4"/>
    <col min="5633" max="5633" width="31.7109375" style="4" customWidth="1"/>
    <col min="5634" max="5634" width="7.7109375" style="4" customWidth="1"/>
    <col min="5635" max="5635" width="8" style="4" customWidth="1"/>
    <col min="5636" max="5636" width="8.140625" style="4" customWidth="1"/>
    <col min="5637" max="5637" width="9.42578125" style="4" customWidth="1"/>
    <col min="5638" max="5638" width="7.7109375" style="4" customWidth="1"/>
    <col min="5639" max="5639" width="8.42578125" style="4" customWidth="1"/>
    <col min="5640" max="5640" width="15.7109375" style="4" customWidth="1"/>
    <col min="5641" max="5888" width="9.140625" style="4"/>
    <col min="5889" max="5889" width="31.7109375" style="4" customWidth="1"/>
    <col min="5890" max="5890" width="7.7109375" style="4" customWidth="1"/>
    <col min="5891" max="5891" width="8" style="4" customWidth="1"/>
    <col min="5892" max="5892" width="8.140625" style="4" customWidth="1"/>
    <col min="5893" max="5893" width="9.42578125" style="4" customWidth="1"/>
    <col min="5894" max="5894" width="7.7109375" style="4" customWidth="1"/>
    <col min="5895" max="5895" width="8.42578125" style="4" customWidth="1"/>
    <col min="5896" max="5896" width="15.7109375" style="4" customWidth="1"/>
    <col min="5897" max="6144" width="9.140625" style="4"/>
    <col min="6145" max="6145" width="31.7109375" style="4" customWidth="1"/>
    <col min="6146" max="6146" width="7.7109375" style="4" customWidth="1"/>
    <col min="6147" max="6147" width="8" style="4" customWidth="1"/>
    <col min="6148" max="6148" width="8.140625" style="4" customWidth="1"/>
    <col min="6149" max="6149" width="9.42578125" style="4" customWidth="1"/>
    <col min="6150" max="6150" width="7.7109375" style="4" customWidth="1"/>
    <col min="6151" max="6151" width="8.42578125" style="4" customWidth="1"/>
    <col min="6152" max="6152" width="15.7109375" style="4" customWidth="1"/>
    <col min="6153" max="6400" width="9.140625" style="4"/>
    <col min="6401" max="6401" width="31.7109375" style="4" customWidth="1"/>
    <col min="6402" max="6402" width="7.7109375" style="4" customWidth="1"/>
    <col min="6403" max="6403" width="8" style="4" customWidth="1"/>
    <col min="6404" max="6404" width="8.140625" style="4" customWidth="1"/>
    <col min="6405" max="6405" width="9.42578125" style="4" customWidth="1"/>
    <col min="6406" max="6406" width="7.7109375" style="4" customWidth="1"/>
    <col min="6407" max="6407" width="8.42578125" style="4" customWidth="1"/>
    <col min="6408" max="6408" width="15.7109375" style="4" customWidth="1"/>
    <col min="6409" max="6656" width="9.140625" style="4"/>
    <col min="6657" max="6657" width="31.7109375" style="4" customWidth="1"/>
    <col min="6658" max="6658" width="7.7109375" style="4" customWidth="1"/>
    <col min="6659" max="6659" width="8" style="4" customWidth="1"/>
    <col min="6660" max="6660" width="8.140625" style="4" customWidth="1"/>
    <col min="6661" max="6661" width="9.42578125" style="4" customWidth="1"/>
    <col min="6662" max="6662" width="7.7109375" style="4" customWidth="1"/>
    <col min="6663" max="6663" width="8.42578125" style="4" customWidth="1"/>
    <col min="6664" max="6664" width="15.7109375" style="4" customWidth="1"/>
    <col min="6665" max="6912" width="9.140625" style="4"/>
    <col min="6913" max="6913" width="31.7109375" style="4" customWidth="1"/>
    <col min="6914" max="6914" width="7.7109375" style="4" customWidth="1"/>
    <col min="6915" max="6915" width="8" style="4" customWidth="1"/>
    <col min="6916" max="6916" width="8.140625" style="4" customWidth="1"/>
    <col min="6917" max="6917" width="9.42578125" style="4" customWidth="1"/>
    <col min="6918" max="6918" width="7.7109375" style="4" customWidth="1"/>
    <col min="6919" max="6919" width="8.42578125" style="4" customWidth="1"/>
    <col min="6920" max="6920" width="15.7109375" style="4" customWidth="1"/>
    <col min="6921" max="7168" width="9.140625" style="4"/>
    <col min="7169" max="7169" width="31.7109375" style="4" customWidth="1"/>
    <col min="7170" max="7170" width="7.7109375" style="4" customWidth="1"/>
    <col min="7171" max="7171" width="8" style="4" customWidth="1"/>
    <col min="7172" max="7172" width="8.140625" style="4" customWidth="1"/>
    <col min="7173" max="7173" width="9.42578125" style="4" customWidth="1"/>
    <col min="7174" max="7174" width="7.7109375" style="4" customWidth="1"/>
    <col min="7175" max="7175" width="8.42578125" style="4" customWidth="1"/>
    <col min="7176" max="7176" width="15.7109375" style="4" customWidth="1"/>
    <col min="7177" max="7424" width="9.140625" style="4"/>
    <col min="7425" max="7425" width="31.7109375" style="4" customWidth="1"/>
    <col min="7426" max="7426" width="7.7109375" style="4" customWidth="1"/>
    <col min="7427" max="7427" width="8" style="4" customWidth="1"/>
    <col min="7428" max="7428" width="8.140625" style="4" customWidth="1"/>
    <col min="7429" max="7429" width="9.42578125" style="4" customWidth="1"/>
    <col min="7430" max="7430" width="7.7109375" style="4" customWidth="1"/>
    <col min="7431" max="7431" width="8.42578125" style="4" customWidth="1"/>
    <col min="7432" max="7432" width="15.7109375" style="4" customWidth="1"/>
    <col min="7433" max="7680" width="9.140625" style="4"/>
    <col min="7681" max="7681" width="31.7109375" style="4" customWidth="1"/>
    <col min="7682" max="7682" width="7.7109375" style="4" customWidth="1"/>
    <col min="7683" max="7683" width="8" style="4" customWidth="1"/>
    <col min="7684" max="7684" width="8.140625" style="4" customWidth="1"/>
    <col min="7685" max="7685" width="9.42578125" style="4" customWidth="1"/>
    <col min="7686" max="7686" width="7.7109375" style="4" customWidth="1"/>
    <col min="7687" max="7687" width="8.42578125" style="4" customWidth="1"/>
    <col min="7688" max="7688" width="15.7109375" style="4" customWidth="1"/>
    <col min="7689" max="7936" width="9.140625" style="4"/>
    <col min="7937" max="7937" width="31.7109375" style="4" customWidth="1"/>
    <col min="7938" max="7938" width="7.7109375" style="4" customWidth="1"/>
    <col min="7939" max="7939" width="8" style="4" customWidth="1"/>
    <col min="7940" max="7940" width="8.140625" style="4" customWidth="1"/>
    <col min="7941" max="7941" width="9.42578125" style="4" customWidth="1"/>
    <col min="7942" max="7942" width="7.7109375" style="4" customWidth="1"/>
    <col min="7943" max="7943" width="8.42578125" style="4" customWidth="1"/>
    <col min="7944" max="7944" width="15.7109375" style="4" customWidth="1"/>
    <col min="7945" max="8192" width="9.140625" style="4"/>
    <col min="8193" max="8193" width="31.7109375" style="4" customWidth="1"/>
    <col min="8194" max="8194" width="7.7109375" style="4" customWidth="1"/>
    <col min="8195" max="8195" width="8" style="4" customWidth="1"/>
    <col min="8196" max="8196" width="8.140625" style="4" customWidth="1"/>
    <col min="8197" max="8197" width="9.42578125" style="4" customWidth="1"/>
    <col min="8198" max="8198" width="7.7109375" style="4" customWidth="1"/>
    <col min="8199" max="8199" width="8.42578125" style="4" customWidth="1"/>
    <col min="8200" max="8200" width="15.7109375" style="4" customWidth="1"/>
    <col min="8201" max="8448" width="9.140625" style="4"/>
    <col min="8449" max="8449" width="31.7109375" style="4" customWidth="1"/>
    <col min="8450" max="8450" width="7.7109375" style="4" customWidth="1"/>
    <col min="8451" max="8451" width="8" style="4" customWidth="1"/>
    <col min="8452" max="8452" width="8.140625" style="4" customWidth="1"/>
    <col min="8453" max="8453" width="9.42578125" style="4" customWidth="1"/>
    <col min="8454" max="8454" width="7.7109375" style="4" customWidth="1"/>
    <col min="8455" max="8455" width="8.42578125" style="4" customWidth="1"/>
    <col min="8456" max="8456" width="15.7109375" style="4" customWidth="1"/>
    <col min="8457" max="8704" width="9.140625" style="4"/>
    <col min="8705" max="8705" width="31.7109375" style="4" customWidth="1"/>
    <col min="8706" max="8706" width="7.7109375" style="4" customWidth="1"/>
    <col min="8707" max="8707" width="8" style="4" customWidth="1"/>
    <col min="8708" max="8708" width="8.140625" style="4" customWidth="1"/>
    <col min="8709" max="8709" width="9.42578125" style="4" customWidth="1"/>
    <col min="8710" max="8710" width="7.7109375" style="4" customWidth="1"/>
    <col min="8711" max="8711" width="8.42578125" style="4" customWidth="1"/>
    <col min="8712" max="8712" width="15.7109375" style="4" customWidth="1"/>
    <col min="8713" max="8960" width="9.140625" style="4"/>
    <col min="8961" max="8961" width="31.7109375" style="4" customWidth="1"/>
    <col min="8962" max="8962" width="7.7109375" style="4" customWidth="1"/>
    <col min="8963" max="8963" width="8" style="4" customWidth="1"/>
    <col min="8964" max="8964" width="8.140625" style="4" customWidth="1"/>
    <col min="8965" max="8965" width="9.42578125" style="4" customWidth="1"/>
    <col min="8966" max="8966" width="7.7109375" style="4" customWidth="1"/>
    <col min="8967" max="8967" width="8.42578125" style="4" customWidth="1"/>
    <col min="8968" max="8968" width="15.7109375" style="4" customWidth="1"/>
    <col min="8969" max="9216" width="9.140625" style="4"/>
    <col min="9217" max="9217" width="31.7109375" style="4" customWidth="1"/>
    <col min="9218" max="9218" width="7.7109375" style="4" customWidth="1"/>
    <col min="9219" max="9219" width="8" style="4" customWidth="1"/>
    <col min="9220" max="9220" width="8.140625" style="4" customWidth="1"/>
    <col min="9221" max="9221" width="9.42578125" style="4" customWidth="1"/>
    <col min="9222" max="9222" width="7.7109375" style="4" customWidth="1"/>
    <col min="9223" max="9223" width="8.42578125" style="4" customWidth="1"/>
    <col min="9224" max="9224" width="15.7109375" style="4" customWidth="1"/>
    <col min="9225" max="9472" width="9.140625" style="4"/>
    <col min="9473" max="9473" width="31.7109375" style="4" customWidth="1"/>
    <col min="9474" max="9474" width="7.7109375" style="4" customWidth="1"/>
    <col min="9475" max="9475" width="8" style="4" customWidth="1"/>
    <col min="9476" max="9476" width="8.140625" style="4" customWidth="1"/>
    <col min="9477" max="9477" width="9.42578125" style="4" customWidth="1"/>
    <col min="9478" max="9478" width="7.7109375" style="4" customWidth="1"/>
    <col min="9479" max="9479" width="8.42578125" style="4" customWidth="1"/>
    <col min="9480" max="9480" width="15.7109375" style="4" customWidth="1"/>
    <col min="9481" max="9728" width="9.140625" style="4"/>
    <col min="9729" max="9729" width="31.7109375" style="4" customWidth="1"/>
    <col min="9730" max="9730" width="7.7109375" style="4" customWidth="1"/>
    <col min="9731" max="9731" width="8" style="4" customWidth="1"/>
    <col min="9732" max="9732" width="8.140625" style="4" customWidth="1"/>
    <col min="9733" max="9733" width="9.42578125" style="4" customWidth="1"/>
    <col min="9734" max="9734" width="7.7109375" style="4" customWidth="1"/>
    <col min="9735" max="9735" width="8.42578125" style="4" customWidth="1"/>
    <col min="9736" max="9736" width="15.7109375" style="4" customWidth="1"/>
    <col min="9737" max="9984" width="9.140625" style="4"/>
    <col min="9985" max="9985" width="31.7109375" style="4" customWidth="1"/>
    <col min="9986" max="9986" width="7.7109375" style="4" customWidth="1"/>
    <col min="9987" max="9987" width="8" style="4" customWidth="1"/>
    <col min="9988" max="9988" width="8.140625" style="4" customWidth="1"/>
    <col min="9989" max="9989" width="9.42578125" style="4" customWidth="1"/>
    <col min="9990" max="9990" width="7.7109375" style="4" customWidth="1"/>
    <col min="9991" max="9991" width="8.42578125" style="4" customWidth="1"/>
    <col min="9992" max="9992" width="15.7109375" style="4" customWidth="1"/>
    <col min="9993" max="10240" width="9.140625" style="4"/>
    <col min="10241" max="10241" width="31.7109375" style="4" customWidth="1"/>
    <col min="10242" max="10242" width="7.7109375" style="4" customWidth="1"/>
    <col min="10243" max="10243" width="8" style="4" customWidth="1"/>
    <col min="10244" max="10244" width="8.140625" style="4" customWidth="1"/>
    <col min="10245" max="10245" width="9.42578125" style="4" customWidth="1"/>
    <col min="10246" max="10246" width="7.7109375" style="4" customWidth="1"/>
    <col min="10247" max="10247" width="8.42578125" style="4" customWidth="1"/>
    <col min="10248" max="10248" width="15.7109375" style="4" customWidth="1"/>
    <col min="10249" max="10496" width="9.140625" style="4"/>
    <col min="10497" max="10497" width="31.7109375" style="4" customWidth="1"/>
    <col min="10498" max="10498" width="7.7109375" style="4" customWidth="1"/>
    <col min="10499" max="10499" width="8" style="4" customWidth="1"/>
    <col min="10500" max="10500" width="8.140625" style="4" customWidth="1"/>
    <col min="10501" max="10501" width="9.42578125" style="4" customWidth="1"/>
    <col min="10502" max="10502" width="7.7109375" style="4" customWidth="1"/>
    <col min="10503" max="10503" width="8.42578125" style="4" customWidth="1"/>
    <col min="10504" max="10504" width="15.7109375" style="4" customWidth="1"/>
    <col min="10505" max="10752" width="9.140625" style="4"/>
    <col min="10753" max="10753" width="31.7109375" style="4" customWidth="1"/>
    <col min="10754" max="10754" width="7.7109375" style="4" customWidth="1"/>
    <col min="10755" max="10755" width="8" style="4" customWidth="1"/>
    <col min="10756" max="10756" width="8.140625" style="4" customWidth="1"/>
    <col min="10757" max="10757" width="9.42578125" style="4" customWidth="1"/>
    <col min="10758" max="10758" width="7.7109375" style="4" customWidth="1"/>
    <col min="10759" max="10759" width="8.42578125" style="4" customWidth="1"/>
    <col min="10760" max="10760" width="15.7109375" style="4" customWidth="1"/>
    <col min="10761" max="11008" width="9.140625" style="4"/>
    <col min="11009" max="11009" width="31.7109375" style="4" customWidth="1"/>
    <col min="11010" max="11010" width="7.7109375" style="4" customWidth="1"/>
    <col min="11011" max="11011" width="8" style="4" customWidth="1"/>
    <col min="11012" max="11012" width="8.140625" style="4" customWidth="1"/>
    <col min="11013" max="11013" width="9.42578125" style="4" customWidth="1"/>
    <col min="11014" max="11014" width="7.7109375" style="4" customWidth="1"/>
    <col min="11015" max="11015" width="8.42578125" style="4" customWidth="1"/>
    <col min="11016" max="11016" width="15.7109375" style="4" customWidth="1"/>
    <col min="11017" max="11264" width="9.140625" style="4"/>
    <col min="11265" max="11265" width="31.7109375" style="4" customWidth="1"/>
    <col min="11266" max="11266" width="7.7109375" style="4" customWidth="1"/>
    <col min="11267" max="11267" width="8" style="4" customWidth="1"/>
    <col min="11268" max="11268" width="8.140625" style="4" customWidth="1"/>
    <col min="11269" max="11269" width="9.42578125" style="4" customWidth="1"/>
    <col min="11270" max="11270" width="7.7109375" style="4" customWidth="1"/>
    <col min="11271" max="11271" width="8.42578125" style="4" customWidth="1"/>
    <col min="11272" max="11272" width="15.7109375" style="4" customWidth="1"/>
    <col min="11273" max="11520" width="9.140625" style="4"/>
    <col min="11521" max="11521" width="31.7109375" style="4" customWidth="1"/>
    <col min="11522" max="11522" width="7.7109375" style="4" customWidth="1"/>
    <col min="11523" max="11523" width="8" style="4" customWidth="1"/>
    <col min="11524" max="11524" width="8.140625" style="4" customWidth="1"/>
    <col min="11525" max="11525" width="9.42578125" style="4" customWidth="1"/>
    <col min="11526" max="11526" width="7.7109375" style="4" customWidth="1"/>
    <col min="11527" max="11527" width="8.42578125" style="4" customWidth="1"/>
    <col min="11528" max="11528" width="15.7109375" style="4" customWidth="1"/>
    <col min="11529" max="11776" width="9.140625" style="4"/>
    <col min="11777" max="11777" width="31.7109375" style="4" customWidth="1"/>
    <col min="11778" max="11778" width="7.7109375" style="4" customWidth="1"/>
    <col min="11779" max="11779" width="8" style="4" customWidth="1"/>
    <col min="11780" max="11780" width="8.140625" style="4" customWidth="1"/>
    <col min="11781" max="11781" width="9.42578125" style="4" customWidth="1"/>
    <col min="11782" max="11782" width="7.7109375" style="4" customWidth="1"/>
    <col min="11783" max="11783" width="8.42578125" style="4" customWidth="1"/>
    <col min="11784" max="11784" width="15.7109375" style="4" customWidth="1"/>
    <col min="11785" max="12032" width="9.140625" style="4"/>
    <col min="12033" max="12033" width="31.7109375" style="4" customWidth="1"/>
    <col min="12034" max="12034" width="7.7109375" style="4" customWidth="1"/>
    <col min="12035" max="12035" width="8" style="4" customWidth="1"/>
    <col min="12036" max="12036" width="8.140625" style="4" customWidth="1"/>
    <col min="12037" max="12037" width="9.42578125" style="4" customWidth="1"/>
    <col min="12038" max="12038" width="7.7109375" style="4" customWidth="1"/>
    <col min="12039" max="12039" width="8.42578125" style="4" customWidth="1"/>
    <col min="12040" max="12040" width="15.7109375" style="4" customWidth="1"/>
    <col min="12041" max="12288" width="9.140625" style="4"/>
    <col min="12289" max="12289" width="31.7109375" style="4" customWidth="1"/>
    <col min="12290" max="12290" width="7.7109375" style="4" customWidth="1"/>
    <col min="12291" max="12291" width="8" style="4" customWidth="1"/>
    <col min="12292" max="12292" width="8.140625" style="4" customWidth="1"/>
    <col min="12293" max="12293" width="9.42578125" style="4" customWidth="1"/>
    <col min="12294" max="12294" width="7.7109375" style="4" customWidth="1"/>
    <col min="12295" max="12295" width="8.42578125" style="4" customWidth="1"/>
    <col min="12296" max="12296" width="15.7109375" style="4" customWidth="1"/>
    <col min="12297" max="12544" width="9.140625" style="4"/>
    <col min="12545" max="12545" width="31.7109375" style="4" customWidth="1"/>
    <col min="12546" max="12546" width="7.7109375" style="4" customWidth="1"/>
    <col min="12547" max="12547" width="8" style="4" customWidth="1"/>
    <col min="12548" max="12548" width="8.140625" style="4" customWidth="1"/>
    <col min="12549" max="12549" width="9.42578125" style="4" customWidth="1"/>
    <col min="12550" max="12550" width="7.7109375" style="4" customWidth="1"/>
    <col min="12551" max="12551" width="8.42578125" style="4" customWidth="1"/>
    <col min="12552" max="12552" width="15.7109375" style="4" customWidth="1"/>
    <col min="12553" max="12800" width="9.140625" style="4"/>
    <col min="12801" max="12801" width="31.7109375" style="4" customWidth="1"/>
    <col min="12802" max="12802" width="7.7109375" style="4" customWidth="1"/>
    <col min="12803" max="12803" width="8" style="4" customWidth="1"/>
    <col min="12804" max="12804" width="8.140625" style="4" customWidth="1"/>
    <col min="12805" max="12805" width="9.42578125" style="4" customWidth="1"/>
    <col min="12806" max="12806" width="7.7109375" style="4" customWidth="1"/>
    <col min="12807" max="12807" width="8.42578125" style="4" customWidth="1"/>
    <col min="12808" max="12808" width="15.7109375" style="4" customWidth="1"/>
    <col min="12809" max="13056" width="9.140625" style="4"/>
    <col min="13057" max="13057" width="31.7109375" style="4" customWidth="1"/>
    <col min="13058" max="13058" width="7.7109375" style="4" customWidth="1"/>
    <col min="13059" max="13059" width="8" style="4" customWidth="1"/>
    <col min="13060" max="13060" width="8.140625" style="4" customWidth="1"/>
    <col min="13061" max="13061" width="9.42578125" style="4" customWidth="1"/>
    <col min="13062" max="13062" width="7.7109375" style="4" customWidth="1"/>
    <col min="13063" max="13063" width="8.42578125" style="4" customWidth="1"/>
    <col min="13064" max="13064" width="15.7109375" style="4" customWidth="1"/>
    <col min="13065" max="13312" width="9.140625" style="4"/>
    <col min="13313" max="13313" width="31.7109375" style="4" customWidth="1"/>
    <col min="13314" max="13314" width="7.7109375" style="4" customWidth="1"/>
    <col min="13315" max="13315" width="8" style="4" customWidth="1"/>
    <col min="13316" max="13316" width="8.140625" style="4" customWidth="1"/>
    <col min="13317" max="13317" width="9.42578125" style="4" customWidth="1"/>
    <col min="13318" max="13318" width="7.7109375" style="4" customWidth="1"/>
    <col min="13319" max="13319" width="8.42578125" style="4" customWidth="1"/>
    <col min="13320" max="13320" width="15.7109375" style="4" customWidth="1"/>
    <col min="13321" max="13568" width="9.140625" style="4"/>
    <col min="13569" max="13569" width="31.7109375" style="4" customWidth="1"/>
    <col min="13570" max="13570" width="7.7109375" style="4" customWidth="1"/>
    <col min="13571" max="13571" width="8" style="4" customWidth="1"/>
    <col min="13572" max="13572" width="8.140625" style="4" customWidth="1"/>
    <col min="13573" max="13573" width="9.42578125" style="4" customWidth="1"/>
    <col min="13574" max="13574" width="7.7109375" style="4" customWidth="1"/>
    <col min="13575" max="13575" width="8.42578125" style="4" customWidth="1"/>
    <col min="13576" max="13576" width="15.7109375" style="4" customWidth="1"/>
    <col min="13577" max="13824" width="9.140625" style="4"/>
    <col min="13825" max="13825" width="31.7109375" style="4" customWidth="1"/>
    <col min="13826" max="13826" width="7.7109375" style="4" customWidth="1"/>
    <col min="13827" max="13827" width="8" style="4" customWidth="1"/>
    <col min="13828" max="13828" width="8.140625" style="4" customWidth="1"/>
    <col min="13829" max="13829" width="9.42578125" style="4" customWidth="1"/>
    <col min="13830" max="13830" width="7.7109375" style="4" customWidth="1"/>
    <col min="13831" max="13831" width="8.42578125" style="4" customWidth="1"/>
    <col min="13832" max="13832" width="15.7109375" style="4" customWidth="1"/>
    <col min="13833" max="14080" width="9.140625" style="4"/>
    <col min="14081" max="14081" width="31.7109375" style="4" customWidth="1"/>
    <col min="14082" max="14082" width="7.7109375" style="4" customWidth="1"/>
    <col min="14083" max="14083" width="8" style="4" customWidth="1"/>
    <col min="14084" max="14084" width="8.140625" style="4" customWidth="1"/>
    <col min="14085" max="14085" width="9.42578125" style="4" customWidth="1"/>
    <col min="14086" max="14086" width="7.7109375" style="4" customWidth="1"/>
    <col min="14087" max="14087" width="8.42578125" style="4" customWidth="1"/>
    <col min="14088" max="14088" width="15.7109375" style="4" customWidth="1"/>
    <col min="14089" max="14336" width="9.140625" style="4"/>
    <col min="14337" max="14337" width="31.7109375" style="4" customWidth="1"/>
    <col min="14338" max="14338" width="7.7109375" style="4" customWidth="1"/>
    <col min="14339" max="14339" width="8" style="4" customWidth="1"/>
    <col min="14340" max="14340" width="8.140625" style="4" customWidth="1"/>
    <col min="14341" max="14341" width="9.42578125" style="4" customWidth="1"/>
    <col min="14342" max="14342" width="7.7109375" style="4" customWidth="1"/>
    <col min="14343" max="14343" width="8.42578125" style="4" customWidth="1"/>
    <col min="14344" max="14344" width="15.7109375" style="4" customWidth="1"/>
    <col min="14345" max="14592" width="9.140625" style="4"/>
    <col min="14593" max="14593" width="31.7109375" style="4" customWidth="1"/>
    <col min="14594" max="14594" width="7.7109375" style="4" customWidth="1"/>
    <col min="14595" max="14595" width="8" style="4" customWidth="1"/>
    <col min="14596" max="14596" width="8.140625" style="4" customWidth="1"/>
    <col min="14597" max="14597" width="9.42578125" style="4" customWidth="1"/>
    <col min="14598" max="14598" width="7.7109375" style="4" customWidth="1"/>
    <col min="14599" max="14599" width="8.42578125" style="4" customWidth="1"/>
    <col min="14600" max="14600" width="15.7109375" style="4" customWidth="1"/>
    <col min="14601" max="14848" width="9.140625" style="4"/>
    <col min="14849" max="14849" width="31.7109375" style="4" customWidth="1"/>
    <col min="14850" max="14850" width="7.7109375" style="4" customWidth="1"/>
    <col min="14851" max="14851" width="8" style="4" customWidth="1"/>
    <col min="14852" max="14852" width="8.140625" style="4" customWidth="1"/>
    <col min="14853" max="14853" width="9.42578125" style="4" customWidth="1"/>
    <col min="14854" max="14854" width="7.7109375" style="4" customWidth="1"/>
    <col min="14855" max="14855" width="8.42578125" style="4" customWidth="1"/>
    <col min="14856" max="14856" width="15.7109375" style="4" customWidth="1"/>
    <col min="14857" max="15104" width="9.140625" style="4"/>
    <col min="15105" max="15105" width="31.7109375" style="4" customWidth="1"/>
    <col min="15106" max="15106" width="7.7109375" style="4" customWidth="1"/>
    <col min="15107" max="15107" width="8" style="4" customWidth="1"/>
    <col min="15108" max="15108" width="8.140625" style="4" customWidth="1"/>
    <col min="15109" max="15109" width="9.42578125" style="4" customWidth="1"/>
    <col min="15110" max="15110" width="7.7109375" style="4" customWidth="1"/>
    <col min="15111" max="15111" width="8.42578125" style="4" customWidth="1"/>
    <col min="15112" max="15112" width="15.7109375" style="4" customWidth="1"/>
    <col min="15113" max="15360" width="9.140625" style="4"/>
    <col min="15361" max="15361" width="31.7109375" style="4" customWidth="1"/>
    <col min="15362" max="15362" width="7.7109375" style="4" customWidth="1"/>
    <col min="15363" max="15363" width="8" style="4" customWidth="1"/>
    <col min="15364" max="15364" width="8.140625" style="4" customWidth="1"/>
    <col min="15365" max="15365" width="9.42578125" style="4" customWidth="1"/>
    <col min="15366" max="15366" width="7.7109375" style="4" customWidth="1"/>
    <col min="15367" max="15367" width="8.42578125" style="4" customWidth="1"/>
    <col min="15368" max="15368" width="15.7109375" style="4" customWidth="1"/>
    <col min="15369" max="15616" width="9.140625" style="4"/>
    <col min="15617" max="15617" width="31.7109375" style="4" customWidth="1"/>
    <col min="15618" max="15618" width="7.7109375" style="4" customWidth="1"/>
    <col min="15619" max="15619" width="8" style="4" customWidth="1"/>
    <col min="15620" max="15620" width="8.140625" style="4" customWidth="1"/>
    <col min="15621" max="15621" width="9.42578125" style="4" customWidth="1"/>
    <col min="15622" max="15622" width="7.7109375" style="4" customWidth="1"/>
    <col min="15623" max="15623" width="8.42578125" style="4" customWidth="1"/>
    <col min="15624" max="15624" width="15.7109375" style="4" customWidth="1"/>
    <col min="15625" max="15872" width="9.140625" style="4"/>
    <col min="15873" max="15873" width="31.7109375" style="4" customWidth="1"/>
    <col min="15874" max="15874" width="7.7109375" style="4" customWidth="1"/>
    <col min="15875" max="15875" width="8" style="4" customWidth="1"/>
    <col min="15876" max="15876" width="8.140625" style="4" customWidth="1"/>
    <col min="15877" max="15877" width="9.42578125" style="4" customWidth="1"/>
    <col min="15878" max="15878" width="7.7109375" style="4" customWidth="1"/>
    <col min="15879" max="15879" width="8.42578125" style="4" customWidth="1"/>
    <col min="15880" max="15880" width="15.7109375" style="4" customWidth="1"/>
    <col min="15881" max="16128" width="9.140625" style="4"/>
    <col min="16129" max="16129" width="31.7109375" style="4" customWidth="1"/>
    <col min="16130" max="16130" width="7.7109375" style="4" customWidth="1"/>
    <col min="16131" max="16131" width="8" style="4" customWidth="1"/>
    <col min="16132" max="16132" width="8.140625" style="4" customWidth="1"/>
    <col min="16133" max="16133" width="9.42578125" style="4" customWidth="1"/>
    <col min="16134" max="16134" width="7.7109375" style="4" customWidth="1"/>
    <col min="16135" max="16135" width="8.42578125" style="4" customWidth="1"/>
    <col min="16136" max="16136" width="15.7109375" style="4" customWidth="1"/>
    <col min="16137" max="16384" width="9.140625" style="4"/>
  </cols>
  <sheetData>
    <row r="1" spans="1:8" s="4" customFormat="1" ht="12.75" x14ac:dyDescent="0.2">
      <c r="A1" s="122" t="s">
        <v>172</v>
      </c>
      <c r="B1" s="122"/>
      <c r="C1" s="122"/>
      <c r="D1" s="122"/>
      <c r="E1" s="122"/>
      <c r="F1" s="122"/>
      <c r="G1" s="122"/>
      <c r="H1" s="122"/>
    </row>
    <row r="2" spans="1:8" s="4" customFormat="1" x14ac:dyDescent="0.2">
      <c r="A2" s="1" t="s">
        <v>0</v>
      </c>
      <c r="B2" s="2"/>
      <c r="C2" s="2"/>
      <c r="D2" s="2"/>
      <c r="E2" s="2"/>
      <c r="F2" s="2"/>
      <c r="G2" s="2"/>
      <c r="H2" s="3"/>
    </row>
    <row r="3" spans="1:8" s="4" customFormat="1" x14ac:dyDescent="0.2">
      <c r="A3" s="5" t="s">
        <v>1</v>
      </c>
      <c r="B3" s="6"/>
      <c r="C3" s="6"/>
      <c r="D3" s="6"/>
      <c r="E3" s="6"/>
      <c r="F3" s="6"/>
      <c r="G3" s="6"/>
      <c r="H3" s="7"/>
    </row>
    <row r="4" spans="1:8" s="4" customFormat="1" x14ac:dyDescent="0.2">
      <c r="A4" s="8" t="s">
        <v>2</v>
      </c>
      <c r="B4" s="5"/>
      <c r="C4" s="6"/>
      <c r="D4" s="6"/>
      <c r="E4" s="6"/>
      <c r="F4" s="7"/>
      <c r="G4" s="8" t="s">
        <v>4</v>
      </c>
      <c r="H4" s="8" t="s">
        <v>5</v>
      </c>
    </row>
    <row r="5" spans="1:8" s="4" customFormat="1" ht="22.5" x14ac:dyDescent="0.2">
      <c r="A5" s="52"/>
      <c r="B5" s="10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52"/>
      <c r="H5" s="52"/>
    </row>
    <row r="6" spans="1:8" s="4" customFormat="1" x14ac:dyDescent="0.2">
      <c r="A6" s="1" t="s">
        <v>173</v>
      </c>
      <c r="B6" s="2"/>
      <c r="C6" s="2"/>
      <c r="D6" s="2"/>
      <c r="E6" s="2"/>
      <c r="F6" s="2"/>
      <c r="G6" s="2"/>
      <c r="H6" s="3"/>
    </row>
    <row r="7" spans="1:8" s="4" customFormat="1" ht="13.5" customHeight="1" x14ac:dyDescent="0.2">
      <c r="A7" s="17" t="s">
        <v>27</v>
      </c>
      <c r="B7" s="37">
        <v>200</v>
      </c>
      <c r="C7" s="66">
        <v>1.8</v>
      </c>
      <c r="D7" s="66">
        <v>5.3</v>
      </c>
      <c r="E7" s="66">
        <v>10.9</v>
      </c>
      <c r="F7" s="66">
        <v>100.5</v>
      </c>
      <c r="G7" s="91" t="s">
        <v>28</v>
      </c>
      <c r="H7" s="71" t="s">
        <v>29</v>
      </c>
    </row>
    <row r="8" spans="1:8" s="123" customFormat="1" ht="24" customHeight="1" x14ac:dyDescent="0.25">
      <c r="A8" s="17" t="s">
        <v>174</v>
      </c>
      <c r="B8" s="32">
        <v>100</v>
      </c>
      <c r="C8" s="33">
        <v>8.7100000000000009</v>
      </c>
      <c r="D8" s="33">
        <v>9.68</v>
      </c>
      <c r="E8" s="33">
        <v>58.08</v>
      </c>
      <c r="F8" s="33">
        <v>361.74</v>
      </c>
      <c r="G8" s="34" t="s">
        <v>175</v>
      </c>
      <c r="H8" s="35" t="s">
        <v>176</v>
      </c>
    </row>
    <row r="9" spans="1:8" s="4" customFormat="1" x14ac:dyDescent="0.2">
      <c r="A9" s="17" t="s">
        <v>42</v>
      </c>
      <c r="B9" s="19">
        <v>200</v>
      </c>
      <c r="C9" s="26">
        <v>0.15</v>
      </c>
      <c r="D9" s="26">
        <v>0.06</v>
      </c>
      <c r="E9" s="26">
        <v>20.65</v>
      </c>
      <c r="F9" s="26">
        <v>82.9</v>
      </c>
      <c r="G9" s="91" t="s">
        <v>43</v>
      </c>
      <c r="H9" s="13" t="s">
        <v>44</v>
      </c>
    </row>
    <row r="10" spans="1:8" s="4" customFormat="1" x14ac:dyDescent="0.2">
      <c r="A10" s="69" t="s">
        <v>45</v>
      </c>
      <c r="B10" s="24">
        <v>20</v>
      </c>
      <c r="C10" s="25">
        <v>1.3</v>
      </c>
      <c r="D10" s="25">
        <v>0.2</v>
      </c>
      <c r="E10" s="25">
        <v>8.6</v>
      </c>
      <c r="F10" s="25">
        <v>43</v>
      </c>
      <c r="G10" s="26">
        <v>11</v>
      </c>
      <c r="H10" s="13" t="s">
        <v>47</v>
      </c>
    </row>
    <row r="11" spans="1:8" s="4" customFormat="1" x14ac:dyDescent="0.2">
      <c r="A11" s="27" t="s">
        <v>25</v>
      </c>
      <c r="B11" s="28">
        <f>SUM(B7:B10)</f>
        <v>520</v>
      </c>
      <c r="C11" s="58">
        <f>SUM(C7:C10)</f>
        <v>11.960000000000003</v>
      </c>
      <c r="D11" s="58">
        <f>SUM(D7:D10)</f>
        <v>15.24</v>
      </c>
      <c r="E11" s="58">
        <f>SUM(E7:E10)</f>
        <v>98.22999999999999</v>
      </c>
      <c r="F11" s="58">
        <f>SUM(F7:F10)</f>
        <v>588.14</v>
      </c>
      <c r="G11" s="28"/>
      <c r="H11" s="17"/>
    </row>
    <row r="12" spans="1:8" s="4" customFormat="1" x14ac:dyDescent="0.2">
      <c r="A12" s="1" t="s">
        <v>177</v>
      </c>
      <c r="B12" s="2"/>
      <c r="C12" s="2"/>
      <c r="D12" s="2"/>
      <c r="E12" s="2"/>
      <c r="F12" s="2"/>
      <c r="G12" s="2"/>
      <c r="H12" s="3"/>
    </row>
    <row r="13" spans="1:8" s="4" customFormat="1" x14ac:dyDescent="0.2">
      <c r="A13" s="17" t="s">
        <v>131</v>
      </c>
      <c r="B13" s="37">
        <v>90</v>
      </c>
      <c r="C13" s="26">
        <v>14.68</v>
      </c>
      <c r="D13" s="26">
        <v>8.58</v>
      </c>
      <c r="E13" s="26">
        <v>11.03</v>
      </c>
      <c r="F13" s="26">
        <v>180.7</v>
      </c>
      <c r="G13" s="38" t="s">
        <v>132</v>
      </c>
      <c r="H13" s="13" t="s">
        <v>133</v>
      </c>
    </row>
    <row r="14" spans="1:8" s="4" customFormat="1" ht="10.9" customHeight="1" x14ac:dyDescent="0.2">
      <c r="A14" s="13" t="s">
        <v>36</v>
      </c>
      <c r="B14" s="14">
        <v>150</v>
      </c>
      <c r="C14" s="14">
        <v>3.06</v>
      </c>
      <c r="D14" s="14">
        <v>4.8</v>
      </c>
      <c r="E14" s="14">
        <v>20.440000000000001</v>
      </c>
      <c r="F14" s="14">
        <v>137.25</v>
      </c>
      <c r="G14" s="16" t="s">
        <v>37</v>
      </c>
      <c r="H14" s="13" t="s">
        <v>38</v>
      </c>
    </row>
    <row r="15" spans="1:8" s="123" customFormat="1" ht="10.5" customHeight="1" x14ac:dyDescent="0.25">
      <c r="A15" s="13" t="s">
        <v>21</v>
      </c>
      <c r="B15" s="19">
        <v>215</v>
      </c>
      <c r="C15" s="14">
        <v>7.0000000000000007E-2</v>
      </c>
      <c r="D15" s="14">
        <v>0.02</v>
      </c>
      <c r="E15" s="16">
        <v>15</v>
      </c>
      <c r="F15" s="14">
        <v>60</v>
      </c>
      <c r="G15" s="21" t="s">
        <v>22</v>
      </c>
      <c r="H15" s="22" t="s">
        <v>23</v>
      </c>
    </row>
    <row r="16" spans="1:8" s="4" customFormat="1" x14ac:dyDescent="0.2">
      <c r="A16" s="69" t="s">
        <v>178</v>
      </c>
      <c r="B16" s="37">
        <v>20</v>
      </c>
      <c r="C16" s="24">
        <f>3.2/2</f>
        <v>1.6</v>
      </c>
      <c r="D16" s="24">
        <f>0.4/2</f>
        <v>0.2</v>
      </c>
      <c r="E16" s="24">
        <f>20.4/2</f>
        <v>10.199999999999999</v>
      </c>
      <c r="F16" s="24">
        <v>50</v>
      </c>
      <c r="G16" s="16" t="s">
        <v>46</v>
      </c>
      <c r="H16" s="13" t="s">
        <v>49</v>
      </c>
    </row>
    <row r="17" spans="1:256" s="4" customFormat="1" x14ac:dyDescent="0.2">
      <c r="A17" s="27" t="s">
        <v>25</v>
      </c>
      <c r="B17" s="28">
        <f>SUM(B13:B16)</f>
        <v>475</v>
      </c>
      <c r="C17" s="58">
        <f>SUM(C13:C16)</f>
        <v>19.41</v>
      </c>
      <c r="D17" s="58">
        <f>SUM(D13:D16)</f>
        <v>13.599999999999998</v>
      </c>
      <c r="E17" s="58">
        <f>SUM(E13:E16)</f>
        <v>56.67</v>
      </c>
      <c r="F17" s="58">
        <f>SUM(F13:F16)</f>
        <v>427.95</v>
      </c>
      <c r="G17" s="28"/>
      <c r="H17" s="17"/>
    </row>
    <row r="18" spans="1:256" s="4" customFormat="1" x14ac:dyDescent="0.2">
      <c r="A18" s="5" t="s">
        <v>179</v>
      </c>
      <c r="B18" s="50"/>
      <c r="C18" s="50"/>
      <c r="D18" s="50"/>
      <c r="E18" s="50"/>
      <c r="F18" s="50"/>
      <c r="G18" s="6"/>
      <c r="H18" s="7"/>
    </row>
    <row r="19" spans="1:256" s="4" customFormat="1" ht="13.5" customHeight="1" x14ac:dyDescent="0.2">
      <c r="A19" s="17" t="s">
        <v>27</v>
      </c>
      <c r="B19" s="37">
        <v>200</v>
      </c>
      <c r="C19" s="66">
        <v>1.8</v>
      </c>
      <c r="D19" s="66">
        <v>5.3</v>
      </c>
      <c r="E19" s="66">
        <v>10.9</v>
      </c>
      <c r="F19" s="66">
        <v>100.5</v>
      </c>
      <c r="G19" s="124" t="s">
        <v>28</v>
      </c>
      <c r="H19" s="71" t="s">
        <v>29</v>
      </c>
    </row>
    <row r="20" spans="1:256" s="4" customFormat="1" ht="13.5" customHeight="1" x14ac:dyDescent="0.2">
      <c r="A20" s="17" t="s">
        <v>131</v>
      </c>
      <c r="B20" s="37">
        <v>90</v>
      </c>
      <c r="C20" s="26">
        <v>14.68</v>
      </c>
      <c r="D20" s="26">
        <v>8.58</v>
      </c>
      <c r="E20" s="26">
        <v>11.03</v>
      </c>
      <c r="F20" s="26">
        <v>180.7</v>
      </c>
      <c r="G20" s="38" t="s">
        <v>132</v>
      </c>
      <c r="H20" s="13" t="s">
        <v>133</v>
      </c>
    </row>
    <row r="21" spans="1:256" s="4" customFormat="1" ht="14.25" customHeight="1" x14ac:dyDescent="0.2">
      <c r="A21" s="13" t="s">
        <v>36</v>
      </c>
      <c r="B21" s="14">
        <v>150</v>
      </c>
      <c r="C21" s="14">
        <v>3.06</v>
      </c>
      <c r="D21" s="14">
        <v>4.8</v>
      </c>
      <c r="E21" s="14">
        <v>20.440000000000001</v>
      </c>
      <c r="F21" s="14">
        <v>137.25</v>
      </c>
      <c r="G21" s="16" t="s">
        <v>37</v>
      </c>
      <c r="H21" s="13" t="s">
        <v>38</v>
      </c>
    </row>
    <row r="22" spans="1:256" s="4" customFormat="1" ht="32.25" customHeight="1" x14ac:dyDescent="0.2">
      <c r="A22" s="77" t="s">
        <v>39</v>
      </c>
      <c r="B22" s="53">
        <v>60</v>
      </c>
      <c r="C22" s="66">
        <v>1.41</v>
      </c>
      <c r="D22" s="66">
        <v>0.09</v>
      </c>
      <c r="E22" s="66">
        <v>4.05</v>
      </c>
      <c r="F22" s="66">
        <v>22.5</v>
      </c>
      <c r="G22" s="78" t="s">
        <v>40</v>
      </c>
      <c r="H22" s="125" t="s">
        <v>41</v>
      </c>
    </row>
    <row r="23" spans="1:256" s="4" customFormat="1" x14ac:dyDescent="0.2">
      <c r="A23" s="17" t="s">
        <v>42</v>
      </c>
      <c r="B23" s="19">
        <v>200</v>
      </c>
      <c r="C23" s="26">
        <v>0.15</v>
      </c>
      <c r="D23" s="26">
        <v>0.06</v>
      </c>
      <c r="E23" s="26">
        <v>20.65</v>
      </c>
      <c r="F23" s="26">
        <v>82.9</v>
      </c>
      <c r="G23" s="91" t="s">
        <v>43</v>
      </c>
      <c r="H23" s="13" t="s">
        <v>44</v>
      </c>
    </row>
    <row r="24" spans="1:256" s="4" customFormat="1" x14ac:dyDescent="0.2">
      <c r="A24" s="69" t="s">
        <v>45</v>
      </c>
      <c r="B24" s="24">
        <v>20</v>
      </c>
      <c r="C24" s="25">
        <v>1.3</v>
      </c>
      <c r="D24" s="25">
        <v>0.2</v>
      </c>
      <c r="E24" s="25">
        <v>8.6</v>
      </c>
      <c r="F24" s="25">
        <v>43</v>
      </c>
      <c r="G24" s="26">
        <v>11</v>
      </c>
      <c r="H24" s="13" t="s">
        <v>47</v>
      </c>
    </row>
    <row r="25" spans="1:256" s="4" customFormat="1" x14ac:dyDescent="0.2">
      <c r="A25" s="27" t="s">
        <v>25</v>
      </c>
      <c r="B25" s="28">
        <f>SUM(B19:B24)</f>
        <v>720</v>
      </c>
      <c r="C25" s="29">
        <f>SUM(C19:C24)</f>
        <v>22.4</v>
      </c>
      <c r="D25" s="29">
        <f>SUM(D19:D24)</f>
        <v>19.029999999999998</v>
      </c>
      <c r="E25" s="29">
        <f>SUM(E19:E24)</f>
        <v>75.669999999999987</v>
      </c>
      <c r="F25" s="29">
        <f>SUM(F19:F24)</f>
        <v>566.85</v>
      </c>
      <c r="G25" s="28"/>
      <c r="H25" s="17"/>
    </row>
    <row r="26" spans="1:256" s="4" customFormat="1" x14ac:dyDescent="0.2">
      <c r="A26" s="1" t="s">
        <v>180</v>
      </c>
      <c r="B26" s="2"/>
      <c r="C26" s="2"/>
      <c r="D26" s="2"/>
      <c r="E26" s="2"/>
      <c r="F26" s="2"/>
      <c r="G26" s="2"/>
      <c r="H26" s="3"/>
    </row>
    <row r="27" spans="1:256" s="123" customFormat="1" ht="22.5" x14ac:dyDescent="0.25">
      <c r="A27" s="17" t="s">
        <v>174</v>
      </c>
      <c r="B27" s="32">
        <v>100</v>
      </c>
      <c r="C27" s="33">
        <v>8.7100000000000009</v>
      </c>
      <c r="D27" s="33">
        <v>9.68</v>
      </c>
      <c r="E27" s="33">
        <v>58.08</v>
      </c>
      <c r="F27" s="33">
        <v>361.74</v>
      </c>
      <c r="G27" s="34" t="s">
        <v>175</v>
      </c>
      <c r="H27" s="35" t="s">
        <v>176</v>
      </c>
    </row>
    <row r="28" spans="1:256" s="123" customFormat="1" ht="10.5" customHeight="1" x14ac:dyDescent="0.25">
      <c r="A28" s="13" t="s">
        <v>21</v>
      </c>
      <c r="B28" s="19">
        <v>215</v>
      </c>
      <c r="C28" s="14">
        <v>7.0000000000000007E-2</v>
      </c>
      <c r="D28" s="14">
        <v>0.02</v>
      </c>
      <c r="E28" s="16">
        <v>15</v>
      </c>
      <c r="F28" s="14">
        <v>60</v>
      </c>
      <c r="G28" s="21" t="s">
        <v>22</v>
      </c>
      <c r="H28" s="22" t="s">
        <v>23</v>
      </c>
    </row>
    <row r="29" spans="1:256" s="4" customFormat="1" x14ac:dyDescent="0.2">
      <c r="A29" s="44" t="s">
        <v>25</v>
      </c>
      <c r="B29" s="45">
        <f>SUM(B27:B28)</f>
        <v>315</v>
      </c>
      <c r="C29" s="45">
        <f>SUM(C27:C28)</f>
        <v>8.7800000000000011</v>
      </c>
      <c r="D29" s="45">
        <f>SUM(D27:D28)</f>
        <v>9.6999999999999993</v>
      </c>
      <c r="E29" s="45">
        <f>SUM(E27:E28)</f>
        <v>73.08</v>
      </c>
      <c r="F29" s="45">
        <f>SUM(F27:F28)</f>
        <v>421.74</v>
      </c>
      <c r="G29" s="46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4" customFormat="1" x14ac:dyDescent="0.2">
      <c r="A30" s="49" t="s">
        <v>50</v>
      </c>
      <c r="B30" s="6"/>
      <c r="C30" s="6"/>
      <c r="D30" s="6"/>
      <c r="E30" s="6"/>
      <c r="F30" s="6"/>
      <c r="G30" s="50"/>
      <c r="H30" s="51"/>
    </row>
    <row r="31" spans="1:256" s="4" customFormat="1" x14ac:dyDescent="0.2">
      <c r="A31" s="8" t="s">
        <v>2</v>
      </c>
      <c r="B31" s="5"/>
      <c r="C31" s="6"/>
      <c r="D31" s="6"/>
      <c r="E31" s="6"/>
      <c r="F31" s="6"/>
      <c r="G31" s="8" t="s">
        <v>4</v>
      </c>
      <c r="H31" s="8" t="s">
        <v>5</v>
      </c>
    </row>
    <row r="32" spans="1:256" s="4" customFormat="1" ht="22.5" x14ac:dyDescent="0.2">
      <c r="A32" s="52"/>
      <c r="B32" s="10" t="s">
        <v>6</v>
      </c>
      <c r="C32" s="11" t="s">
        <v>7</v>
      </c>
      <c r="D32" s="11" t="s">
        <v>8</v>
      </c>
      <c r="E32" s="11" t="s">
        <v>9</v>
      </c>
      <c r="F32" s="11" t="s">
        <v>10</v>
      </c>
      <c r="G32" s="52"/>
      <c r="H32" s="52"/>
      <c r="M32" s="4" t="s">
        <v>181</v>
      </c>
    </row>
    <row r="33" spans="1:8" s="4" customFormat="1" x14ac:dyDescent="0.2">
      <c r="A33" s="1" t="s">
        <v>173</v>
      </c>
      <c r="B33" s="2"/>
      <c r="C33" s="2"/>
      <c r="D33" s="2"/>
      <c r="E33" s="2"/>
      <c r="F33" s="2"/>
      <c r="G33" s="2"/>
      <c r="H33" s="3"/>
    </row>
    <row r="34" spans="1:8" s="36" customFormat="1" ht="12.75" customHeight="1" x14ac:dyDescent="0.25">
      <c r="A34" s="31" t="s">
        <v>60</v>
      </c>
      <c r="B34" s="65">
        <v>200</v>
      </c>
      <c r="C34" s="33">
        <v>4.4000000000000004</v>
      </c>
      <c r="D34" s="33">
        <v>4.2</v>
      </c>
      <c r="E34" s="126">
        <v>13.2</v>
      </c>
      <c r="F34" s="33">
        <v>118.6</v>
      </c>
      <c r="G34" s="34" t="s">
        <v>61</v>
      </c>
      <c r="H34" s="31" t="s">
        <v>182</v>
      </c>
    </row>
    <row r="35" spans="1:8" s="123" customFormat="1" x14ac:dyDescent="0.25">
      <c r="A35" s="17" t="s">
        <v>183</v>
      </c>
      <c r="B35" s="59">
        <v>80</v>
      </c>
      <c r="C35" s="66">
        <f>9.42*0.8</f>
        <v>7.5360000000000005</v>
      </c>
      <c r="D35" s="66">
        <f>14.84*0.8</f>
        <v>11.872</v>
      </c>
      <c r="E35" s="66">
        <f>51.16*0.8</f>
        <v>40.927999999999997</v>
      </c>
      <c r="F35" s="66">
        <f>376*0.8</f>
        <v>300.8</v>
      </c>
      <c r="G35" s="38" t="s">
        <v>184</v>
      </c>
      <c r="H35" s="13" t="s">
        <v>185</v>
      </c>
    </row>
    <row r="36" spans="1:8" s="4" customFormat="1" x14ac:dyDescent="0.2">
      <c r="A36" s="17" t="s">
        <v>69</v>
      </c>
      <c r="B36" s="20">
        <v>200</v>
      </c>
      <c r="C36" s="24">
        <v>0.76</v>
      </c>
      <c r="D36" s="24">
        <v>0.04</v>
      </c>
      <c r="E36" s="24">
        <v>20.22</v>
      </c>
      <c r="F36" s="24">
        <v>85.51</v>
      </c>
      <c r="G36" s="91" t="s">
        <v>70</v>
      </c>
      <c r="H36" s="13" t="s">
        <v>71</v>
      </c>
    </row>
    <row r="37" spans="1:8" s="4" customFormat="1" x14ac:dyDescent="0.2">
      <c r="A37" s="69" t="s">
        <v>45</v>
      </c>
      <c r="B37" s="24">
        <v>20</v>
      </c>
      <c r="C37" s="25">
        <v>1.3</v>
      </c>
      <c r="D37" s="25">
        <v>0.2</v>
      </c>
      <c r="E37" s="25">
        <v>8.6</v>
      </c>
      <c r="F37" s="25">
        <v>43</v>
      </c>
      <c r="G37" s="26">
        <v>11</v>
      </c>
      <c r="H37" s="13" t="s">
        <v>47</v>
      </c>
    </row>
    <row r="38" spans="1:8" s="4" customFormat="1" x14ac:dyDescent="0.2">
      <c r="A38" s="27" t="s">
        <v>25</v>
      </c>
      <c r="B38" s="28">
        <f>SUM(B34:B37)</f>
        <v>500</v>
      </c>
      <c r="C38" s="58">
        <f>SUM(C34:C37)</f>
        <v>13.996</v>
      </c>
      <c r="D38" s="58">
        <f>SUM(D34:D37)</f>
        <v>16.311999999999998</v>
      </c>
      <c r="E38" s="58">
        <f>SUM(E34:E37)</f>
        <v>82.947999999999993</v>
      </c>
      <c r="F38" s="58">
        <f>SUM(F34:F37)</f>
        <v>547.91</v>
      </c>
      <c r="G38" s="28"/>
      <c r="H38" s="17"/>
    </row>
    <row r="39" spans="1:8" s="4" customFormat="1" x14ac:dyDescent="0.2">
      <c r="A39" s="1" t="s">
        <v>177</v>
      </c>
      <c r="B39" s="2"/>
      <c r="C39" s="2"/>
      <c r="D39" s="2"/>
      <c r="E39" s="2"/>
      <c r="F39" s="2"/>
      <c r="G39" s="2"/>
      <c r="H39" s="3"/>
    </row>
    <row r="40" spans="1:8" s="4" customFormat="1" x14ac:dyDescent="0.2">
      <c r="A40" s="69" t="s">
        <v>63</v>
      </c>
      <c r="B40" s="37">
        <v>90</v>
      </c>
      <c r="C40" s="26">
        <v>11.52</v>
      </c>
      <c r="D40" s="26">
        <v>13</v>
      </c>
      <c r="E40" s="26">
        <v>4.05</v>
      </c>
      <c r="F40" s="26">
        <v>189.6</v>
      </c>
      <c r="G40" s="38" t="s">
        <v>64</v>
      </c>
      <c r="H40" s="17" t="s">
        <v>65</v>
      </c>
    </row>
    <row r="41" spans="1:8" s="4" customFormat="1" x14ac:dyDescent="0.2">
      <c r="A41" s="17" t="s">
        <v>66</v>
      </c>
      <c r="B41" s="14">
        <v>150</v>
      </c>
      <c r="C41" s="14">
        <v>5.52</v>
      </c>
      <c r="D41" s="14">
        <v>4.51</v>
      </c>
      <c r="E41" s="14">
        <v>26.45</v>
      </c>
      <c r="F41" s="14">
        <v>168.45</v>
      </c>
      <c r="G41" s="38" t="s">
        <v>67</v>
      </c>
      <c r="H41" s="17" t="s">
        <v>68</v>
      </c>
    </row>
    <row r="42" spans="1:8" s="123" customFormat="1" ht="11.25" customHeight="1" x14ac:dyDescent="0.25">
      <c r="A42" s="13" t="s">
        <v>21</v>
      </c>
      <c r="B42" s="19">
        <v>215</v>
      </c>
      <c r="C42" s="14">
        <v>7.0000000000000007E-2</v>
      </c>
      <c r="D42" s="14">
        <v>0.02</v>
      </c>
      <c r="E42" s="16">
        <v>15</v>
      </c>
      <c r="F42" s="14">
        <v>60</v>
      </c>
      <c r="G42" s="21" t="s">
        <v>22</v>
      </c>
      <c r="H42" s="22" t="s">
        <v>23</v>
      </c>
    </row>
    <row r="43" spans="1:8" s="4" customFormat="1" x14ac:dyDescent="0.2">
      <c r="A43" s="69" t="s">
        <v>178</v>
      </c>
      <c r="B43" s="37">
        <v>20</v>
      </c>
      <c r="C43" s="24">
        <f>3.2/2</f>
        <v>1.6</v>
      </c>
      <c r="D43" s="24">
        <f>0.4/2</f>
        <v>0.2</v>
      </c>
      <c r="E43" s="24">
        <f>20.4/2</f>
        <v>10.199999999999999</v>
      </c>
      <c r="F43" s="24">
        <v>50</v>
      </c>
      <c r="G43" s="16" t="s">
        <v>46</v>
      </c>
      <c r="H43" s="13" t="s">
        <v>49</v>
      </c>
    </row>
    <row r="44" spans="1:8" s="4" customFormat="1" x14ac:dyDescent="0.2">
      <c r="A44" s="27" t="s">
        <v>25</v>
      </c>
      <c r="B44" s="28">
        <f>SUM(B40:B43)</f>
        <v>475</v>
      </c>
      <c r="C44" s="58">
        <f>SUM(C40:C43)</f>
        <v>18.71</v>
      </c>
      <c r="D44" s="58">
        <f>SUM(D40:D43)</f>
        <v>17.729999999999997</v>
      </c>
      <c r="E44" s="58">
        <f>SUM(E40:E43)</f>
        <v>55.7</v>
      </c>
      <c r="F44" s="58">
        <f>SUM(F40:F43)</f>
        <v>468.04999999999995</v>
      </c>
      <c r="G44" s="28"/>
      <c r="H44" s="17"/>
    </row>
    <row r="45" spans="1:8" s="4" customFormat="1" x14ac:dyDescent="0.2">
      <c r="A45" s="5" t="s">
        <v>179</v>
      </c>
      <c r="B45" s="50"/>
      <c r="C45" s="50"/>
      <c r="D45" s="50"/>
      <c r="E45" s="50"/>
      <c r="F45" s="50"/>
      <c r="G45" s="6"/>
      <c r="H45" s="7"/>
    </row>
    <row r="46" spans="1:8" s="36" customFormat="1" ht="12.75" customHeight="1" x14ac:dyDescent="0.25">
      <c r="A46" s="31" t="s">
        <v>60</v>
      </c>
      <c r="B46" s="65">
        <v>200</v>
      </c>
      <c r="C46" s="33">
        <v>4.4000000000000004</v>
      </c>
      <c r="D46" s="33">
        <v>4.2</v>
      </c>
      <c r="E46" s="126">
        <v>13.2</v>
      </c>
      <c r="F46" s="33">
        <v>118.6</v>
      </c>
      <c r="G46" s="34" t="s">
        <v>61</v>
      </c>
      <c r="H46" s="31" t="s">
        <v>182</v>
      </c>
    </row>
    <row r="47" spans="1:8" s="4" customFormat="1" x14ac:dyDescent="0.2">
      <c r="A47" s="69" t="s">
        <v>63</v>
      </c>
      <c r="B47" s="37">
        <v>90</v>
      </c>
      <c r="C47" s="26">
        <v>11.52</v>
      </c>
      <c r="D47" s="26">
        <v>13</v>
      </c>
      <c r="E47" s="26">
        <v>4.05</v>
      </c>
      <c r="F47" s="26">
        <v>189.6</v>
      </c>
      <c r="G47" s="38" t="s">
        <v>64</v>
      </c>
      <c r="H47" s="17" t="s">
        <v>65</v>
      </c>
    </row>
    <row r="48" spans="1:8" s="4" customFormat="1" x14ac:dyDescent="0.2">
      <c r="A48" s="17" t="s">
        <v>66</v>
      </c>
      <c r="B48" s="127">
        <v>150</v>
      </c>
      <c r="C48" s="14">
        <v>5.52</v>
      </c>
      <c r="D48" s="14">
        <v>4.51</v>
      </c>
      <c r="E48" s="14">
        <v>26.45</v>
      </c>
      <c r="F48" s="14">
        <v>168.45</v>
      </c>
      <c r="G48" s="38" t="s">
        <v>67</v>
      </c>
      <c r="H48" s="17" t="s">
        <v>68</v>
      </c>
    </row>
    <row r="49" spans="1:256" s="4" customFormat="1" x14ac:dyDescent="0.2">
      <c r="A49" s="17" t="s">
        <v>69</v>
      </c>
      <c r="B49" s="20">
        <v>200</v>
      </c>
      <c r="C49" s="24">
        <v>0.76</v>
      </c>
      <c r="D49" s="24">
        <v>0.04</v>
      </c>
      <c r="E49" s="24">
        <v>20.22</v>
      </c>
      <c r="F49" s="24">
        <v>85.51</v>
      </c>
      <c r="G49" s="91" t="s">
        <v>70</v>
      </c>
      <c r="H49" s="13" t="s">
        <v>71</v>
      </c>
    </row>
    <row r="50" spans="1:256" s="4" customFormat="1" x14ac:dyDescent="0.2">
      <c r="A50" s="69" t="s">
        <v>45</v>
      </c>
      <c r="B50" s="24">
        <v>20</v>
      </c>
      <c r="C50" s="25">
        <v>1.3</v>
      </c>
      <c r="D50" s="25">
        <v>0.2</v>
      </c>
      <c r="E50" s="25">
        <v>8.6</v>
      </c>
      <c r="F50" s="25">
        <v>43</v>
      </c>
      <c r="G50" s="26">
        <v>11</v>
      </c>
      <c r="H50" s="13" t="s">
        <v>47</v>
      </c>
    </row>
    <row r="51" spans="1:256" s="4" customFormat="1" x14ac:dyDescent="0.2">
      <c r="A51" s="27" t="s">
        <v>25</v>
      </c>
      <c r="B51" s="28">
        <f>SUM(B46:B50)</f>
        <v>660</v>
      </c>
      <c r="C51" s="29">
        <f>SUM(C46:C50)</f>
        <v>23.5</v>
      </c>
      <c r="D51" s="29">
        <f>SUM(D46:D50)</f>
        <v>21.95</v>
      </c>
      <c r="E51" s="29">
        <f>SUM(E46:E50)</f>
        <v>72.52</v>
      </c>
      <c r="F51" s="29">
        <f>SUM(F46:F50)</f>
        <v>605.16</v>
      </c>
      <c r="G51" s="28"/>
      <c r="H51" s="17"/>
    </row>
    <row r="52" spans="1:256" s="4" customFormat="1" x14ac:dyDescent="0.2">
      <c r="A52" s="1" t="s">
        <v>180</v>
      </c>
      <c r="B52" s="2"/>
      <c r="C52" s="30"/>
      <c r="D52" s="30"/>
      <c r="E52" s="30"/>
      <c r="F52" s="30"/>
      <c r="G52" s="2"/>
      <c r="H52" s="3"/>
    </row>
    <row r="53" spans="1:256" s="123" customFormat="1" x14ac:dyDescent="0.25">
      <c r="A53" s="17" t="s">
        <v>183</v>
      </c>
      <c r="B53" s="59">
        <v>100</v>
      </c>
      <c r="C53" s="66">
        <v>9.42</v>
      </c>
      <c r="D53" s="66">
        <v>14.84</v>
      </c>
      <c r="E53" s="66">
        <v>51.16</v>
      </c>
      <c r="F53" s="66">
        <v>376</v>
      </c>
      <c r="G53" s="38" t="s">
        <v>184</v>
      </c>
      <c r="H53" s="13" t="s">
        <v>185</v>
      </c>
    </row>
    <row r="54" spans="1:256" s="123" customFormat="1" ht="10.5" customHeight="1" x14ac:dyDescent="0.25">
      <c r="A54" s="13" t="s">
        <v>21</v>
      </c>
      <c r="B54" s="19">
        <v>215</v>
      </c>
      <c r="C54" s="14">
        <v>7.0000000000000007E-2</v>
      </c>
      <c r="D54" s="14">
        <v>0.02</v>
      </c>
      <c r="E54" s="16">
        <v>15</v>
      </c>
      <c r="F54" s="14">
        <v>60</v>
      </c>
      <c r="G54" s="21" t="s">
        <v>22</v>
      </c>
      <c r="H54" s="22" t="s">
        <v>23</v>
      </c>
    </row>
    <row r="55" spans="1:256" s="4" customFormat="1" x14ac:dyDescent="0.2">
      <c r="A55" s="44" t="s">
        <v>25</v>
      </c>
      <c r="B55" s="45">
        <f>SUM(B53:B54)</f>
        <v>315</v>
      </c>
      <c r="C55" s="45">
        <f>SUM(C53:C54)</f>
        <v>9.49</v>
      </c>
      <c r="D55" s="45">
        <f>SUM(D53:D54)</f>
        <v>14.86</v>
      </c>
      <c r="E55" s="45">
        <f>SUM(E53:E54)</f>
        <v>66.16</v>
      </c>
      <c r="F55" s="45">
        <f>SUM(F53:F54)</f>
        <v>436</v>
      </c>
      <c r="G55" s="46"/>
      <c r="H55" s="47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s="4" customFormat="1" x14ac:dyDescent="0.2">
      <c r="A56" s="5" t="s">
        <v>72</v>
      </c>
      <c r="B56" s="6"/>
      <c r="C56" s="6"/>
      <c r="D56" s="6"/>
      <c r="E56" s="6"/>
      <c r="F56" s="6"/>
      <c r="G56" s="6"/>
      <c r="H56" s="7"/>
    </row>
    <row r="57" spans="1:256" s="4" customFormat="1" x14ac:dyDescent="0.2">
      <c r="A57" s="8" t="s">
        <v>2</v>
      </c>
      <c r="B57" s="5"/>
      <c r="C57" s="6"/>
      <c r="D57" s="6"/>
      <c r="E57" s="6"/>
      <c r="F57" s="6"/>
      <c r="G57" s="8" t="s">
        <v>4</v>
      </c>
      <c r="H57" s="8" t="s">
        <v>5</v>
      </c>
    </row>
    <row r="58" spans="1:256" s="4" customFormat="1" ht="22.5" x14ac:dyDescent="0.2">
      <c r="A58" s="52"/>
      <c r="B58" s="10" t="s">
        <v>6</v>
      </c>
      <c r="C58" s="11" t="s">
        <v>7</v>
      </c>
      <c r="D58" s="11" t="s">
        <v>8</v>
      </c>
      <c r="E58" s="11" t="s">
        <v>9</v>
      </c>
      <c r="F58" s="11" t="s">
        <v>10</v>
      </c>
      <c r="G58" s="52"/>
      <c r="H58" s="52"/>
    </row>
    <row r="59" spans="1:256" s="4" customFormat="1" x14ac:dyDescent="0.2">
      <c r="A59" s="1" t="s">
        <v>173</v>
      </c>
      <c r="B59" s="2"/>
      <c r="C59" s="2"/>
      <c r="D59" s="2"/>
      <c r="E59" s="2"/>
      <c r="F59" s="2"/>
      <c r="G59" s="2"/>
      <c r="H59" s="3"/>
    </row>
    <row r="60" spans="1:256" s="4" customFormat="1" ht="12.75" customHeight="1" x14ac:dyDescent="0.2">
      <c r="A60" s="17" t="s">
        <v>79</v>
      </c>
      <c r="B60" s="128">
        <v>200</v>
      </c>
      <c r="C60" s="87">
        <v>1.38</v>
      </c>
      <c r="D60" s="87">
        <v>5.2</v>
      </c>
      <c r="E60" s="87">
        <v>8.92</v>
      </c>
      <c r="F60" s="87">
        <v>88.2</v>
      </c>
      <c r="G60" s="124" t="s">
        <v>80</v>
      </c>
      <c r="H60" s="129" t="s">
        <v>81</v>
      </c>
    </row>
    <row r="61" spans="1:256" s="4" customFormat="1" x14ac:dyDescent="0.2">
      <c r="A61" s="23" t="s">
        <v>186</v>
      </c>
      <c r="B61" s="65">
        <v>100</v>
      </c>
      <c r="C61" s="66">
        <v>8.64</v>
      </c>
      <c r="D61" s="66">
        <v>9.85</v>
      </c>
      <c r="E61" s="66">
        <v>45.53</v>
      </c>
      <c r="F61" s="66">
        <v>292.98</v>
      </c>
      <c r="G61" s="67" t="s">
        <v>187</v>
      </c>
      <c r="H61" s="31" t="s">
        <v>188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s="4" customFormat="1" x14ac:dyDescent="0.2">
      <c r="A62" s="17" t="s">
        <v>88</v>
      </c>
      <c r="B62" s="14">
        <v>200</v>
      </c>
      <c r="C62" s="19">
        <v>0</v>
      </c>
      <c r="D62" s="19">
        <v>0</v>
      </c>
      <c r="E62" s="19">
        <v>19.97</v>
      </c>
      <c r="F62" s="19">
        <v>76</v>
      </c>
      <c r="G62" s="16" t="s">
        <v>89</v>
      </c>
      <c r="H62" s="13" t="s">
        <v>90</v>
      </c>
    </row>
    <row r="63" spans="1:256" s="4" customFormat="1" x14ac:dyDescent="0.2">
      <c r="A63" s="69" t="s">
        <v>45</v>
      </c>
      <c r="B63" s="24">
        <v>20</v>
      </c>
      <c r="C63" s="25">
        <v>1.3</v>
      </c>
      <c r="D63" s="25">
        <v>0.2</v>
      </c>
      <c r="E63" s="25">
        <v>8.6</v>
      </c>
      <c r="F63" s="25">
        <v>43</v>
      </c>
      <c r="G63" s="26">
        <v>11</v>
      </c>
      <c r="H63" s="13" t="s">
        <v>47</v>
      </c>
    </row>
    <row r="64" spans="1:256" s="4" customFormat="1" x14ac:dyDescent="0.2">
      <c r="A64" s="27" t="s">
        <v>25</v>
      </c>
      <c r="B64" s="28">
        <f>SUM(B60:B63)</f>
        <v>520</v>
      </c>
      <c r="C64" s="58">
        <f>SUM(C60:C63)</f>
        <v>11.32</v>
      </c>
      <c r="D64" s="58">
        <f>SUM(D60:D63)</f>
        <v>15.25</v>
      </c>
      <c r="E64" s="58">
        <f>SUM(E60:E63)</f>
        <v>83.02</v>
      </c>
      <c r="F64" s="58">
        <f>SUM(F60:F63)</f>
        <v>500.18</v>
      </c>
      <c r="G64" s="28"/>
      <c r="H64" s="17"/>
    </row>
    <row r="65" spans="1:256" s="4" customFormat="1" x14ac:dyDescent="0.2">
      <c r="A65" s="1" t="s">
        <v>177</v>
      </c>
      <c r="B65" s="2"/>
      <c r="C65" s="2"/>
      <c r="D65" s="2"/>
      <c r="E65" s="2"/>
      <c r="F65" s="2"/>
      <c r="G65" s="2"/>
      <c r="H65" s="3"/>
    </row>
    <row r="66" spans="1:256" s="4" customFormat="1" ht="13.5" customHeight="1" x14ac:dyDescent="0.2">
      <c r="A66" s="22" t="s">
        <v>82</v>
      </c>
      <c r="B66" s="37">
        <v>90</v>
      </c>
      <c r="C66" s="66">
        <v>16.649999999999999</v>
      </c>
      <c r="D66" s="66">
        <v>15.96</v>
      </c>
      <c r="E66" s="66">
        <v>12.21</v>
      </c>
      <c r="F66" s="66">
        <v>258.91000000000003</v>
      </c>
      <c r="G66" s="62" t="s">
        <v>189</v>
      </c>
      <c r="H66" s="13" t="s">
        <v>84</v>
      </c>
    </row>
    <row r="67" spans="1:256" s="4" customFormat="1" ht="22.5" x14ac:dyDescent="0.2">
      <c r="A67" s="17" t="s">
        <v>85</v>
      </c>
      <c r="B67" s="37">
        <v>150</v>
      </c>
      <c r="C67" s="130">
        <v>3.65</v>
      </c>
      <c r="D67" s="130">
        <v>5.37</v>
      </c>
      <c r="E67" s="130">
        <v>36.68</v>
      </c>
      <c r="F67" s="130">
        <v>209.7</v>
      </c>
      <c r="G67" s="21" t="s">
        <v>86</v>
      </c>
      <c r="H67" s="22" t="s">
        <v>87</v>
      </c>
    </row>
    <row r="68" spans="1:256" s="123" customFormat="1" ht="12" customHeight="1" x14ac:dyDescent="0.25">
      <c r="A68" s="13" t="s">
        <v>21</v>
      </c>
      <c r="B68" s="19">
        <v>215</v>
      </c>
      <c r="C68" s="14">
        <v>7.0000000000000007E-2</v>
      </c>
      <c r="D68" s="14">
        <v>0.02</v>
      </c>
      <c r="E68" s="16">
        <v>15</v>
      </c>
      <c r="F68" s="14">
        <v>60</v>
      </c>
      <c r="G68" s="21" t="s">
        <v>22</v>
      </c>
      <c r="H68" s="22" t="s">
        <v>23</v>
      </c>
    </row>
    <row r="69" spans="1:256" s="4" customFormat="1" ht="12.75" customHeight="1" x14ac:dyDescent="0.2">
      <c r="A69" s="69" t="s">
        <v>178</v>
      </c>
      <c r="B69" s="37">
        <v>20</v>
      </c>
      <c r="C69" s="24">
        <f>3.2/2</f>
        <v>1.6</v>
      </c>
      <c r="D69" s="24">
        <f>0.4/2</f>
        <v>0.2</v>
      </c>
      <c r="E69" s="24">
        <f>20.4/2</f>
        <v>10.199999999999999</v>
      </c>
      <c r="F69" s="24">
        <v>50</v>
      </c>
      <c r="G69" s="16" t="s">
        <v>46</v>
      </c>
      <c r="H69" s="13" t="s">
        <v>49</v>
      </c>
    </row>
    <row r="70" spans="1:256" s="4" customFormat="1" x14ac:dyDescent="0.2">
      <c r="A70" s="27" t="s">
        <v>25</v>
      </c>
      <c r="B70" s="28">
        <f>SUM(B66:B69)</f>
        <v>475</v>
      </c>
      <c r="C70" s="58">
        <f>SUM(C66:C69)</f>
        <v>21.97</v>
      </c>
      <c r="D70" s="58">
        <f>SUM(D66:D69)</f>
        <v>21.55</v>
      </c>
      <c r="E70" s="58">
        <f>SUM(E66:E69)</f>
        <v>74.09</v>
      </c>
      <c r="F70" s="58">
        <f>SUM(F66:F69)</f>
        <v>578.61</v>
      </c>
      <c r="G70" s="28"/>
      <c r="H70" s="17"/>
    </row>
    <row r="71" spans="1:256" s="4" customFormat="1" x14ac:dyDescent="0.2">
      <c r="A71" s="5" t="s">
        <v>179</v>
      </c>
      <c r="B71" s="50"/>
      <c r="C71" s="50"/>
      <c r="D71" s="50"/>
      <c r="E71" s="50"/>
      <c r="F71" s="50"/>
      <c r="G71" s="6"/>
      <c r="H71" s="7"/>
    </row>
    <row r="72" spans="1:256" s="4" customFormat="1" ht="12.75" customHeight="1" x14ac:dyDescent="0.2">
      <c r="A72" s="17" t="s">
        <v>79</v>
      </c>
      <c r="B72" s="128">
        <v>200</v>
      </c>
      <c r="C72" s="87">
        <v>1.38</v>
      </c>
      <c r="D72" s="87">
        <v>5.2</v>
      </c>
      <c r="E72" s="87">
        <v>8.92</v>
      </c>
      <c r="F72" s="87">
        <v>88.2</v>
      </c>
      <c r="G72" s="124" t="s">
        <v>80</v>
      </c>
      <c r="H72" s="129" t="s">
        <v>81</v>
      </c>
    </row>
    <row r="73" spans="1:256" s="4" customFormat="1" ht="13.5" customHeight="1" x14ac:dyDescent="0.2">
      <c r="A73" s="22" t="s">
        <v>82</v>
      </c>
      <c r="B73" s="37">
        <v>90</v>
      </c>
      <c r="C73" s="66">
        <v>16.649999999999999</v>
      </c>
      <c r="D73" s="66">
        <v>15.96</v>
      </c>
      <c r="E73" s="66">
        <v>12.21</v>
      </c>
      <c r="F73" s="66">
        <v>258.91000000000003</v>
      </c>
      <c r="G73" s="62" t="s">
        <v>189</v>
      </c>
      <c r="H73" s="13" t="s">
        <v>84</v>
      </c>
    </row>
    <row r="74" spans="1:256" s="4" customFormat="1" ht="22.5" x14ac:dyDescent="0.2">
      <c r="A74" s="17" t="s">
        <v>85</v>
      </c>
      <c r="B74" s="37">
        <v>150</v>
      </c>
      <c r="C74" s="130">
        <v>3.65</v>
      </c>
      <c r="D74" s="130">
        <v>5.37</v>
      </c>
      <c r="E74" s="130">
        <v>36.68</v>
      </c>
      <c r="F74" s="130">
        <v>209.7</v>
      </c>
      <c r="G74" s="21" t="s">
        <v>86</v>
      </c>
      <c r="H74" s="22" t="s">
        <v>87</v>
      </c>
    </row>
    <row r="75" spans="1:256" s="4" customFormat="1" ht="36" customHeight="1" x14ac:dyDescent="0.2">
      <c r="A75" s="77" t="s">
        <v>190</v>
      </c>
      <c r="B75" s="53">
        <v>60</v>
      </c>
      <c r="C75" s="66">
        <v>1</v>
      </c>
      <c r="D75" s="66">
        <v>0.6</v>
      </c>
      <c r="E75" s="66">
        <v>4.47</v>
      </c>
      <c r="F75" s="66">
        <v>23.4</v>
      </c>
      <c r="G75" s="78">
        <v>305</v>
      </c>
      <c r="H75" s="13" t="s">
        <v>191</v>
      </c>
    </row>
    <row r="76" spans="1:256" s="4" customFormat="1" x14ac:dyDescent="0.2">
      <c r="A76" s="17" t="s">
        <v>88</v>
      </c>
      <c r="B76" s="14">
        <v>200</v>
      </c>
      <c r="C76" s="19">
        <v>0</v>
      </c>
      <c r="D76" s="19">
        <v>0</v>
      </c>
      <c r="E76" s="19">
        <v>19.97</v>
      </c>
      <c r="F76" s="19">
        <v>76</v>
      </c>
      <c r="G76" s="16" t="s">
        <v>89</v>
      </c>
      <c r="H76" s="13" t="s">
        <v>90</v>
      </c>
    </row>
    <row r="77" spans="1:256" s="4" customFormat="1" x14ac:dyDescent="0.2">
      <c r="A77" s="69" t="s">
        <v>45</v>
      </c>
      <c r="B77" s="24">
        <v>20</v>
      </c>
      <c r="C77" s="25">
        <v>1.3</v>
      </c>
      <c r="D77" s="25">
        <v>0.2</v>
      </c>
      <c r="E77" s="25">
        <v>8.6</v>
      </c>
      <c r="F77" s="25">
        <v>43</v>
      </c>
      <c r="G77" s="26">
        <v>11</v>
      </c>
      <c r="H77" s="13" t="s">
        <v>47</v>
      </c>
    </row>
    <row r="78" spans="1:256" s="4" customFormat="1" x14ac:dyDescent="0.2">
      <c r="A78" s="27" t="s">
        <v>25</v>
      </c>
      <c r="B78" s="28">
        <f>SUM(B72:B77)</f>
        <v>720</v>
      </c>
      <c r="C78" s="29">
        <f>SUM(C72:C77)</f>
        <v>23.979999999999997</v>
      </c>
      <c r="D78" s="29">
        <f>SUM(D72:D77)</f>
        <v>27.330000000000002</v>
      </c>
      <c r="E78" s="29">
        <f>SUM(E72:E77)</f>
        <v>90.85</v>
      </c>
      <c r="F78" s="29">
        <f>SUM(F72:F77)</f>
        <v>699.20999999999992</v>
      </c>
      <c r="G78" s="28"/>
      <c r="H78" s="17"/>
    </row>
    <row r="79" spans="1:256" s="4" customFormat="1" x14ac:dyDescent="0.2">
      <c r="A79" s="1" t="s">
        <v>180</v>
      </c>
      <c r="B79" s="2"/>
      <c r="C79" s="2"/>
      <c r="D79" s="2"/>
      <c r="E79" s="2"/>
      <c r="F79" s="2"/>
      <c r="G79" s="2"/>
      <c r="H79" s="3"/>
    </row>
    <row r="80" spans="1:256" s="4" customFormat="1" x14ac:dyDescent="0.2">
      <c r="A80" s="23" t="s">
        <v>186</v>
      </c>
      <c r="B80" s="65">
        <v>100</v>
      </c>
      <c r="C80" s="66">
        <v>8.64</v>
      </c>
      <c r="D80" s="66">
        <v>9.85</v>
      </c>
      <c r="E80" s="66">
        <v>45.53</v>
      </c>
      <c r="F80" s="66">
        <v>292.98</v>
      </c>
      <c r="G80" s="67" t="s">
        <v>187</v>
      </c>
      <c r="H80" s="31" t="s">
        <v>188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s="123" customFormat="1" ht="10.5" customHeight="1" x14ac:dyDescent="0.25">
      <c r="A81" s="13" t="s">
        <v>21</v>
      </c>
      <c r="B81" s="19">
        <v>215</v>
      </c>
      <c r="C81" s="14">
        <v>7.0000000000000007E-2</v>
      </c>
      <c r="D81" s="14">
        <v>0.02</v>
      </c>
      <c r="E81" s="16">
        <v>15</v>
      </c>
      <c r="F81" s="14">
        <v>60</v>
      </c>
      <c r="G81" s="21" t="s">
        <v>22</v>
      </c>
      <c r="H81" s="22" t="s">
        <v>23</v>
      </c>
    </row>
    <row r="82" spans="1:256" s="4" customFormat="1" x14ac:dyDescent="0.2">
      <c r="A82" s="44" t="s">
        <v>25</v>
      </c>
      <c r="B82" s="45">
        <f>SUM(B80:B81)</f>
        <v>315</v>
      </c>
      <c r="C82" s="45">
        <f>SUM(C80:C81)</f>
        <v>8.7100000000000009</v>
      </c>
      <c r="D82" s="45">
        <f>SUM(D80:D81)</f>
        <v>9.8699999999999992</v>
      </c>
      <c r="E82" s="45">
        <f>SUM(E80:E81)</f>
        <v>60.53</v>
      </c>
      <c r="F82" s="45">
        <f>SUM(F80:F81)</f>
        <v>352.98</v>
      </c>
      <c r="G82" s="46"/>
      <c r="H82" s="47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</row>
    <row r="83" spans="1:256" s="4" customFormat="1" x14ac:dyDescent="0.2">
      <c r="A83" s="49" t="s">
        <v>91</v>
      </c>
      <c r="B83" s="6"/>
      <c r="C83" s="6"/>
      <c r="D83" s="6"/>
      <c r="E83" s="6"/>
      <c r="F83" s="6"/>
      <c r="G83" s="50"/>
      <c r="H83" s="51"/>
    </row>
    <row r="84" spans="1:256" s="4" customFormat="1" x14ac:dyDescent="0.2">
      <c r="A84" s="8" t="s">
        <v>2</v>
      </c>
      <c r="B84" s="5"/>
      <c r="C84" s="6"/>
      <c r="D84" s="6"/>
      <c r="E84" s="6"/>
      <c r="F84" s="6"/>
      <c r="G84" s="8" t="s">
        <v>4</v>
      </c>
      <c r="H84" s="8" t="s">
        <v>5</v>
      </c>
    </row>
    <row r="85" spans="1:256" s="4" customFormat="1" ht="12.75" customHeight="1" x14ac:dyDescent="0.2">
      <c r="A85" s="52"/>
      <c r="B85" s="10" t="s">
        <v>6</v>
      </c>
      <c r="C85" s="11" t="s">
        <v>7</v>
      </c>
      <c r="D85" s="11" t="s">
        <v>8</v>
      </c>
      <c r="E85" s="11" t="s">
        <v>9</v>
      </c>
      <c r="F85" s="11" t="s">
        <v>10</v>
      </c>
      <c r="G85" s="52"/>
      <c r="H85" s="52"/>
    </row>
    <row r="86" spans="1:256" s="4" customFormat="1" x14ac:dyDescent="0.2">
      <c r="A86" s="1" t="s">
        <v>173</v>
      </c>
      <c r="B86" s="2"/>
      <c r="C86" s="2"/>
      <c r="D86" s="2"/>
      <c r="E86" s="2"/>
      <c r="F86" s="2"/>
      <c r="G86" s="2"/>
      <c r="H86" s="3"/>
    </row>
    <row r="87" spans="1:256" s="113" customFormat="1" x14ac:dyDescent="0.2">
      <c r="A87" s="110" t="s">
        <v>98</v>
      </c>
      <c r="B87" s="111">
        <v>200</v>
      </c>
      <c r="C87" s="112">
        <v>1.56</v>
      </c>
      <c r="D87" s="112">
        <v>5.2</v>
      </c>
      <c r="E87" s="112">
        <v>8.6</v>
      </c>
      <c r="F87" s="112">
        <v>87.89</v>
      </c>
      <c r="G87" s="20" t="s">
        <v>99</v>
      </c>
      <c r="H87" s="95" t="s">
        <v>100</v>
      </c>
    </row>
    <row r="88" spans="1:256" s="123" customFormat="1" x14ac:dyDescent="0.2">
      <c r="A88" s="77" t="s">
        <v>192</v>
      </c>
      <c r="B88" s="53">
        <v>100</v>
      </c>
      <c r="C88" s="66">
        <v>7.5</v>
      </c>
      <c r="D88" s="66">
        <v>6.88</v>
      </c>
      <c r="E88" s="66">
        <v>38.880000000000003</v>
      </c>
      <c r="F88" s="66">
        <v>244.8</v>
      </c>
      <c r="G88" s="78" t="s">
        <v>193</v>
      </c>
      <c r="H88" s="71" t="s">
        <v>194</v>
      </c>
    </row>
    <row r="89" spans="1:256" s="4" customFormat="1" x14ac:dyDescent="0.2">
      <c r="A89" s="102" t="s">
        <v>109</v>
      </c>
      <c r="B89" s="14">
        <v>200</v>
      </c>
      <c r="C89" s="24">
        <v>0.1</v>
      </c>
      <c r="D89" s="24">
        <v>0.1</v>
      </c>
      <c r="E89" s="24">
        <v>15.9</v>
      </c>
      <c r="F89" s="24">
        <v>65</v>
      </c>
      <c r="G89" s="93">
        <v>492</v>
      </c>
      <c r="H89" s="13" t="s">
        <v>110</v>
      </c>
    </row>
    <row r="90" spans="1:256" s="4" customFormat="1" x14ac:dyDescent="0.2">
      <c r="A90" s="69" t="s">
        <v>45</v>
      </c>
      <c r="B90" s="24">
        <v>20</v>
      </c>
      <c r="C90" s="25">
        <v>1.3</v>
      </c>
      <c r="D90" s="25">
        <v>0.2</v>
      </c>
      <c r="E90" s="25">
        <v>8.6</v>
      </c>
      <c r="F90" s="25">
        <v>43</v>
      </c>
      <c r="G90" s="26">
        <v>11</v>
      </c>
      <c r="H90" s="13" t="s">
        <v>47</v>
      </c>
    </row>
    <row r="91" spans="1:256" s="4" customFormat="1" x14ac:dyDescent="0.2">
      <c r="A91" s="27" t="s">
        <v>25</v>
      </c>
      <c r="B91" s="28">
        <f>SUM(B87:B90)</f>
        <v>520</v>
      </c>
      <c r="C91" s="58">
        <f>SUM(C87:C90)</f>
        <v>10.46</v>
      </c>
      <c r="D91" s="58">
        <f>SUM(D87:D90)</f>
        <v>12.379999999999999</v>
      </c>
      <c r="E91" s="58">
        <f>SUM(E87:E90)</f>
        <v>71.98</v>
      </c>
      <c r="F91" s="58">
        <f>SUM(F87:F90)</f>
        <v>440.69</v>
      </c>
      <c r="G91" s="28"/>
      <c r="H91" s="17"/>
    </row>
    <row r="92" spans="1:256" s="4" customFormat="1" x14ac:dyDescent="0.2">
      <c r="A92" s="1" t="s">
        <v>177</v>
      </c>
      <c r="B92" s="2"/>
      <c r="C92" s="2"/>
      <c r="D92" s="2"/>
      <c r="E92" s="2"/>
      <c r="F92" s="2"/>
      <c r="G92" s="2"/>
      <c r="H92" s="3"/>
    </row>
    <row r="93" spans="1:256" s="4" customFormat="1" x14ac:dyDescent="0.2">
      <c r="A93" s="77" t="s">
        <v>101</v>
      </c>
      <c r="B93" s="53">
        <v>100</v>
      </c>
      <c r="C93" s="66">
        <v>14.1</v>
      </c>
      <c r="D93" s="66">
        <v>15.3</v>
      </c>
      <c r="E93" s="66">
        <v>3.2</v>
      </c>
      <c r="F93" s="66">
        <v>205.9</v>
      </c>
      <c r="G93" s="62" t="s">
        <v>102</v>
      </c>
      <c r="H93" s="13" t="s">
        <v>103</v>
      </c>
    </row>
    <row r="94" spans="1:256" s="4" customFormat="1" ht="12" customHeight="1" x14ac:dyDescent="0.2">
      <c r="A94" s="69" t="s">
        <v>104</v>
      </c>
      <c r="B94" s="53">
        <v>150</v>
      </c>
      <c r="C94" s="54">
        <v>8.6</v>
      </c>
      <c r="D94" s="54">
        <v>6.09</v>
      </c>
      <c r="E94" s="54">
        <v>38.64</v>
      </c>
      <c r="F94" s="54">
        <v>243.75</v>
      </c>
      <c r="G94" s="21" t="s">
        <v>105</v>
      </c>
      <c r="H94" s="70" t="s">
        <v>106</v>
      </c>
    </row>
    <row r="95" spans="1:256" s="123" customFormat="1" ht="10.5" customHeight="1" x14ac:dyDescent="0.25">
      <c r="A95" s="13" t="s">
        <v>21</v>
      </c>
      <c r="B95" s="19">
        <v>215</v>
      </c>
      <c r="C95" s="14">
        <v>7.0000000000000007E-2</v>
      </c>
      <c r="D95" s="14">
        <v>0.02</v>
      </c>
      <c r="E95" s="16">
        <v>15</v>
      </c>
      <c r="F95" s="14">
        <v>60</v>
      </c>
      <c r="G95" s="21" t="s">
        <v>22</v>
      </c>
      <c r="H95" s="22" t="s">
        <v>23</v>
      </c>
    </row>
    <row r="96" spans="1:256" s="4" customFormat="1" x14ac:dyDescent="0.2">
      <c r="A96" s="69" t="s">
        <v>178</v>
      </c>
      <c r="B96" s="37">
        <v>20</v>
      </c>
      <c r="C96" s="24">
        <f>3.2/2</f>
        <v>1.6</v>
      </c>
      <c r="D96" s="24">
        <f>0.4/2</f>
        <v>0.2</v>
      </c>
      <c r="E96" s="24">
        <f>20.4/2</f>
        <v>10.199999999999999</v>
      </c>
      <c r="F96" s="24">
        <v>50</v>
      </c>
      <c r="G96" s="16" t="s">
        <v>46</v>
      </c>
      <c r="H96" s="13" t="s">
        <v>49</v>
      </c>
    </row>
    <row r="97" spans="1:256" s="4" customFormat="1" x14ac:dyDescent="0.2">
      <c r="A97" s="27" t="s">
        <v>25</v>
      </c>
      <c r="B97" s="28">
        <f>SUM(B93:B96)</f>
        <v>485</v>
      </c>
      <c r="C97" s="58">
        <f>SUM(C93:C96)</f>
        <v>24.37</v>
      </c>
      <c r="D97" s="58">
        <f>SUM(D93:D96)</f>
        <v>21.61</v>
      </c>
      <c r="E97" s="58">
        <f>SUM(E93:E96)</f>
        <v>67.040000000000006</v>
      </c>
      <c r="F97" s="58">
        <f>SUM(F93:F96)</f>
        <v>559.65</v>
      </c>
      <c r="G97" s="28"/>
      <c r="H97" s="17"/>
    </row>
    <row r="98" spans="1:256" s="4" customFormat="1" x14ac:dyDescent="0.2">
      <c r="A98" s="5" t="s">
        <v>179</v>
      </c>
      <c r="B98" s="50"/>
      <c r="C98" s="50"/>
      <c r="D98" s="50"/>
      <c r="E98" s="50"/>
      <c r="F98" s="50"/>
      <c r="G98" s="6"/>
      <c r="H98" s="7"/>
    </row>
    <row r="99" spans="1:256" s="113" customFormat="1" x14ac:dyDescent="0.2">
      <c r="A99" s="110" t="s">
        <v>98</v>
      </c>
      <c r="B99" s="111">
        <v>200</v>
      </c>
      <c r="C99" s="112">
        <v>1.56</v>
      </c>
      <c r="D99" s="112">
        <v>5.2</v>
      </c>
      <c r="E99" s="112">
        <v>8.6</v>
      </c>
      <c r="F99" s="112">
        <v>87.89</v>
      </c>
      <c r="G99" s="20" t="s">
        <v>99</v>
      </c>
      <c r="H99" s="95" t="s">
        <v>100</v>
      </c>
    </row>
    <row r="100" spans="1:256" s="4" customFormat="1" x14ac:dyDescent="0.2">
      <c r="A100" s="77" t="s">
        <v>101</v>
      </c>
      <c r="B100" s="53">
        <v>100</v>
      </c>
      <c r="C100" s="66">
        <v>14.1</v>
      </c>
      <c r="D100" s="66">
        <v>15.3</v>
      </c>
      <c r="E100" s="66">
        <v>3.2</v>
      </c>
      <c r="F100" s="66">
        <v>205.9</v>
      </c>
      <c r="G100" s="62" t="s">
        <v>102</v>
      </c>
      <c r="H100" s="13" t="s">
        <v>103</v>
      </c>
    </row>
    <row r="101" spans="1:256" s="4" customFormat="1" ht="12" customHeight="1" x14ac:dyDescent="0.2">
      <c r="A101" s="69" t="s">
        <v>104</v>
      </c>
      <c r="B101" s="53">
        <v>150</v>
      </c>
      <c r="C101" s="54">
        <v>8.6</v>
      </c>
      <c r="D101" s="54">
        <v>6.09</v>
      </c>
      <c r="E101" s="54">
        <v>38.64</v>
      </c>
      <c r="F101" s="54">
        <v>243.75</v>
      </c>
      <c r="G101" s="21" t="s">
        <v>105</v>
      </c>
      <c r="H101" s="70" t="s">
        <v>106</v>
      </c>
    </row>
    <row r="102" spans="1:256" s="4" customFormat="1" ht="22.5" x14ac:dyDescent="0.2">
      <c r="A102" s="77" t="s">
        <v>107</v>
      </c>
      <c r="B102" s="53">
        <v>60</v>
      </c>
      <c r="C102" s="66">
        <v>0.99</v>
      </c>
      <c r="D102" s="66">
        <v>5.03</v>
      </c>
      <c r="E102" s="66">
        <v>3.7</v>
      </c>
      <c r="F102" s="66">
        <v>61.45</v>
      </c>
      <c r="G102" s="78">
        <v>306</v>
      </c>
      <c r="H102" s="13" t="s">
        <v>108</v>
      </c>
    </row>
    <row r="103" spans="1:256" s="4" customFormat="1" x14ac:dyDescent="0.2">
      <c r="A103" s="102" t="s">
        <v>109</v>
      </c>
      <c r="B103" s="14">
        <v>200</v>
      </c>
      <c r="C103" s="24">
        <v>0.1</v>
      </c>
      <c r="D103" s="24">
        <v>0.1</v>
      </c>
      <c r="E103" s="24">
        <v>15.9</v>
      </c>
      <c r="F103" s="24">
        <v>65</v>
      </c>
      <c r="G103" s="93">
        <v>492</v>
      </c>
      <c r="H103" s="13" t="s">
        <v>110</v>
      </c>
    </row>
    <row r="104" spans="1:256" s="4" customFormat="1" x14ac:dyDescent="0.2">
      <c r="A104" s="69" t="s">
        <v>45</v>
      </c>
      <c r="B104" s="24">
        <v>20</v>
      </c>
      <c r="C104" s="25">
        <v>1.3</v>
      </c>
      <c r="D104" s="25">
        <v>0.2</v>
      </c>
      <c r="E104" s="25">
        <v>8.6</v>
      </c>
      <c r="F104" s="25">
        <v>43</v>
      </c>
      <c r="G104" s="26">
        <v>11</v>
      </c>
      <c r="H104" s="13" t="s">
        <v>47</v>
      </c>
    </row>
    <row r="105" spans="1:256" s="4" customFormat="1" x14ac:dyDescent="0.2">
      <c r="A105" s="27" t="s">
        <v>25</v>
      </c>
      <c r="B105" s="28">
        <f>SUM(B99:B104)</f>
        <v>730</v>
      </c>
      <c r="C105" s="29">
        <f>SUM(C99:C104)</f>
        <v>26.65</v>
      </c>
      <c r="D105" s="29">
        <f>SUM(D99:D104)</f>
        <v>31.92</v>
      </c>
      <c r="E105" s="29">
        <f>SUM(E99:E104)</f>
        <v>78.64</v>
      </c>
      <c r="F105" s="29">
        <f>SUM(F99:F104)</f>
        <v>706.99</v>
      </c>
      <c r="G105" s="28"/>
      <c r="H105" s="17"/>
    </row>
    <row r="106" spans="1:256" s="4" customFormat="1" x14ac:dyDescent="0.2">
      <c r="A106" s="1" t="s">
        <v>180</v>
      </c>
      <c r="B106" s="2"/>
      <c r="C106" s="2"/>
      <c r="D106" s="2"/>
      <c r="E106" s="2"/>
      <c r="F106" s="2"/>
      <c r="G106" s="2"/>
      <c r="H106" s="3"/>
    </row>
    <row r="107" spans="1:256" s="107" customFormat="1" x14ac:dyDescent="0.25">
      <c r="A107" s="131" t="s">
        <v>95</v>
      </c>
      <c r="B107" s="132">
        <v>100</v>
      </c>
      <c r="C107" s="66">
        <v>12.03</v>
      </c>
      <c r="D107" s="66">
        <v>12.3</v>
      </c>
      <c r="E107" s="66">
        <v>27.3</v>
      </c>
      <c r="F107" s="66">
        <v>266.3</v>
      </c>
      <c r="G107" s="105" t="s">
        <v>195</v>
      </c>
      <c r="H107" s="131" t="s">
        <v>97</v>
      </c>
    </row>
    <row r="108" spans="1:256" s="123" customFormat="1" ht="10.5" customHeight="1" x14ac:dyDescent="0.25">
      <c r="A108" s="13" t="s">
        <v>21</v>
      </c>
      <c r="B108" s="19">
        <v>215</v>
      </c>
      <c r="C108" s="14">
        <v>7.0000000000000007E-2</v>
      </c>
      <c r="D108" s="14">
        <v>0.02</v>
      </c>
      <c r="E108" s="16">
        <v>15</v>
      </c>
      <c r="F108" s="14">
        <v>60</v>
      </c>
      <c r="G108" s="21" t="s">
        <v>22</v>
      </c>
      <c r="H108" s="22" t="s">
        <v>23</v>
      </c>
    </row>
    <row r="109" spans="1:256" s="4" customFormat="1" x14ac:dyDescent="0.2">
      <c r="A109" s="44" t="s">
        <v>25</v>
      </c>
      <c r="B109" s="45">
        <f>SUM(B107:B108)</f>
        <v>315</v>
      </c>
      <c r="C109" s="45">
        <f>SUM(C107:C108)</f>
        <v>12.1</v>
      </c>
      <c r="D109" s="45">
        <f>SUM(D107:D108)</f>
        <v>12.32</v>
      </c>
      <c r="E109" s="45">
        <f>SUM(E107:E108)</f>
        <v>42.3</v>
      </c>
      <c r="F109" s="45">
        <f>SUM(F107:F108)</f>
        <v>326.3</v>
      </c>
      <c r="G109" s="46"/>
      <c r="H109" s="47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</row>
    <row r="110" spans="1:256" s="4" customFormat="1" x14ac:dyDescent="0.2">
      <c r="A110" s="72" t="s">
        <v>111</v>
      </c>
      <c r="B110" s="72"/>
      <c r="C110" s="72"/>
      <c r="D110" s="72"/>
      <c r="E110" s="72"/>
      <c r="F110" s="72"/>
      <c r="G110" s="72"/>
      <c r="H110" s="72"/>
    </row>
    <row r="111" spans="1:256" s="4" customFormat="1" x14ac:dyDescent="0.2">
      <c r="A111" s="8" t="s">
        <v>2</v>
      </c>
      <c r="B111" s="5"/>
      <c r="C111" s="6"/>
      <c r="D111" s="6"/>
      <c r="E111" s="6"/>
      <c r="F111" s="6"/>
      <c r="G111" s="8" t="s">
        <v>4</v>
      </c>
      <c r="H111" s="8" t="s">
        <v>5</v>
      </c>
    </row>
    <row r="112" spans="1:256" s="4" customFormat="1" ht="22.5" x14ac:dyDescent="0.2">
      <c r="A112" s="52"/>
      <c r="B112" s="10" t="s">
        <v>6</v>
      </c>
      <c r="C112" s="11" t="s">
        <v>7</v>
      </c>
      <c r="D112" s="11" t="s">
        <v>8</v>
      </c>
      <c r="E112" s="11" t="s">
        <v>9</v>
      </c>
      <c r="F112" s="11" t="s">
        <v>10</v>
      </c>
      <c r="G112" s="52"/>
      <c r="H112" s="52"/>
    </row>
    <row r="113" spans="1:8" s="4" customFormat="1" x14ac:dyDescent="0.2">
      <c r="A113" s="1" t="s">
        <v>173</v>
      </c>
      <c r="B113" s="2"/>
      <c r="C113" s="2"/>
      <c r="D113" s="2"/>
      <c r="E113" s="2"/>
      <c r="F113" s="2"/>
      <c r="G113" s="2"/>
      <c r="H113" s="3"/>
    </row>
    <row r="114" spans="1:8" s="4" customFormat="1" ht="13.5" customHeight="1" x14ac:dyDescent="0.2">
      <c r="A114" s="17" t="s">
        <v>114</v>
      </c>
      <c r="B114" s="37">
        <v>200</v>
      </c>
      <c r="C114" s="87">
        <v>1.62</v>
      </c>
      <c r="D114" s="87">
        <v>2.19</v>
      </c>
      <c r="E114" s="87">
        <v>12.81</v>
      </c>
      <c r="F114" s="87">
        <v>77.13</v>
      </c>
      <c r="G114" s="91" t="s">
        <v>115</v>
      </c>
      <c r="H114" s="13" t="s">
        <v>116</v>
      </c>
    </row>
    <row r="115" spans="1:8" s="123" customFormat="1" x14ac:dyDescent="0.2">
      <c r="A115" s="77" t="s">
        <v>196</v>
      </c>
      <c r="B115" s="53">
        <v>75</v>
      </c>
      <c r="C115" s="66">
        <v>9.2200000000000006</v>
      </c>
      <c r="D115" s="66">
        <v>5.48</v>
      </c>
      <c r="E115" s="66">
        <v>29.18</v>
      </c>
      <c r="F115" s="66">
        <v>202</v>
      </c>
      <c r="G115" s="91" t="s">
        <v>34</v>
      </c>
      <c r="H115" s="71" t="s">
        <v>197</v>
      </c>
    </row>
    <row r="116" spans="1:8" s="4" customFormat="1" x14ac:dyDescent="0.2">
      <c r="A116" s="17" t="s">
        <v>42</v>
      </c>
      <c r="B116" s="19">
        <v>200</v>
      </c>
      <c r="C116" s="26">
        <v>0.15</v>
      </c>
      <c r="D116" s="26">
        <v>0.06</v>
      </c>
      <c r="E116" s="26">
        <v>20.65</v>
      </c>
      <c r="F116" s="26">
        <v>82.9</v>
      </c>
      <c r="G116" s="91" t="s">
        <v>43</v>
      </c>
      <c r="H116" s="13" t="s">
        <v>44</v>
      </c>
    </row>
    <row r="117" spans="1:8" s="4" customFormat="1" x14ac:dyDescent="0.2">
      <c r="A117" s="69" t="s">
        <v>45</v>
      </c>
      <c r="B117" s="24">
        <v>20</v>
      </c>
      <c r="C117" s="25">
        <v>1.3</v>
      </c>
      <c r="D117" s="25">
        <v>0.2</v>
      </c>
      <c r="E117" s="25">
        <v>8.6</v>
      </c>
      <c r="F117" s="25">
        <v>43</v>
      </c>
      <c r="G117" s="26">
        <v>11</v>
      </c>
      <c r="H117" s="13" t="s">
        <v>47</v>
      </c>
    </row>
    <row r="118" spans="1:8" s="4" customFormat="1" x14ac:dyDescent="0.2">
      <c r="A118" s="27" t="s">
        <v>25</v>
      </c>
      <c r="B118" s="28">
        <f>SUM(B114:B117)</f>
        <v>495</v>
      </c>
      <c r="C118" s="58">
        <f>SUM(C114:C117)</f>
        <v>12.290000000000001</v>
      </c>
      <c r="D118" s="58">
        <f>SUM(D114:D117)</f>
        <v>7.93</v>
      </c>
      <c r="E118" s="58">
        <f>SUM(E114:E117)</f>
        <v>71.239999999999995</v>
      </c>
      <c r="F118" s="58">
        <f>SUM(F114:F117)</f>
        <v>405.03</v>
      </c>
      <c r="G118" s="28"/>
      <c r="H118" s="17"/>
    </row>
    <row r="119" spans="1:8" s="4" customFormat="1" x14ac:dyDescent="0.2">
      <c r="A119" s="1" t="s">
        <v>177</v>
      </c>
      <c r="B119" s="2"/>
      <c r="C119" s="2"/>
      <c r="D119" s="2"/>
      <c r="E119" s="2"/>
      <c r="F119" s="2"/>
      <c r="G119" s="2"/>
      <c r="H119" s="3"/>
    </row>
    <row r="120" spans="1:8" s="107" customFormat="1" x14ac:dyDescent="0.2">
      <c r="A120" s="103" t="s">
        <v>198</v>
      </c>
      <c r="B120" s="104">
        <v>90</v>
      </c>
      <c r="C120" s="66">
        <v>19.600000000000001</v>
      </c>
      <c r="D120" s="66">
        <v>7.38</v>
      </c>
      <c r="E120" s="66">
        <v>7.1</v>
      </c>
      <c r="F120" s="66">
        <v>170.6</v>
      </c>
      <c r="G120" s="105" t="s">
        <v>199</v>
      </c>
      <c r="H120" s="71" t="s">
        <v>200</v>
      </c>
    </row>
    <row r="121" spans="1:8" s="4" customFormat="1" ht="11.25" customHeight="1" x14ac:dyDescent="0.2">
      <c r="A121" s="13" t="s">
        <v>36</v>
      </c>
      <c r="B121" s="14">
        <v>150</v>
      </c>
      <c r="C121" s="14">
        <v>3.06</v>
      </c>
      <c r="D121" s="14">
        <v>4.8</v>
      </c>
      <c r="E121" s="14">
        <v>20.440000000000001</v>
      </c>
      <c r="F121" s="14">
        <v>137.25</v>
      </c>
      <c r="G121" s="16" t="s">
        <v>37</v>
      </c>
      <c r="H121" s="13" t="s">
        <v>38</v>
      </c>
    </row>
    <row r="122" spans="1:8" s="123" customFormat="1" ht="10.5" customHeight="1" x14ac:dyDescent="0.25">
      <c r="A122" s="13" t="s">
        <v>21</v>
      </c>
      <c r="B122" s="19">
        <v>215</v>
      </c>
      <c r="C122" s="14">
        <v>7.0000000000000007E-2</v>
      </c>
      <c r="D122" s="14">
        <v>0.02</v>
      </c>
      <c r="E122" s="16">
        <v>15</v>
      </c>
      <c r="F122" s="14">
        <v>60</v>
      </c>
      <c r="G122" s="21" t="s">
        <v>22</v>
      </c>
      <c r="H122" s="22" t="s">
        <v>23</v>
      </c>
    </row>
    <row r="123" spans="1:8" s="4" customFormat="1" x14ac:dyDescent="0.2">
      <c r="A123" s="69" t="s">
        <v>178</v>
      </c>
      <c r="B123" s="37">
        <v>20</v>
      </c>
      <c r="C123" s="24">
        <f>3.2/2</f>
        <v>1.6</v>
      </c>
      <c r="D123" s="24">
        <f>0.4/2</f>
        <v>0.2</v>
      </c>
      <c r="E123" s="24">
        <f>20.4/2</f>
        <v>10.199999999999999</v>
      </c>
      <c r="F123" s="24">
        <v>50</v>
      </c>
      <c r="G123" s="16" t="s">
        <v>46</v>
      </c>
      <c r="H123" s="13" t="s">
        <v>49</v>
      </c>
    </row>
    <row r="124" spans="1:8" s="4" customFormat="1" x14ac:dyDescent="0.2">
      <c r="A124" s="27" t="s">
        <v>25</v>
      </c>
      <c r="B124" s="28">
        <f>SUM(B120:B123)</f>
        <v>475</v>
      </c>
      <c r="C124" s="58">
        <f>SUM(C120:C123)</f>
        <v>24.330000000000002</v>
      </c>
      <c r="D124" s="58">
        <f>SUM(D120:D123)</f>
        <v>12.399999999999999</v>
      </c>
      <c r="E124" s="58">
        <f>SUM(E120:E123)</f>
        <v>52.739999999999995</v>
      </c>
      <c r="F124" s="58">
        <f>SUM(F120:F123)</f>
        <v>417.85</v>
      </c>
      <c r="G124" s="28"/>
      <c r="H124" s="17"/>
    </row>
    <row r="125" spans="1:8" s="4" customFormat="1" x14ac:dyDescent="0.2">
      <c r="A125" s="5" t="s">
        <v>179</v>
      </c>
      <c r="B125" s="50"/>
      <c r="C125" s="50"/>
      <c r="D125" s="50"/>
      <c r="E125" s="50"/>
      <c r="F125" s="50"/>
      <c r="G125" s="6"/>
      <c r="H125" s="7"/>
    </row>
    <row r="126" spans="1:8" s="4" customFormat="1" ht="13.5" customHeight="1" x14ac:dyDescent="0.2">
      <c r="A126" s="17" t="s">
        <v>114</v>
      </c>
      <c r="B126" s="37">
        <v>200</v>
      </c>
      <c r="C126" s="87">
        <v>1.62</v>
      </c>
      <c r="D126" s="87">
        <v>2.19</v>
      </c>
      <c r="E126" s="87">
        <v>12.81</v>
      </c>
      <c r="F126" s="87">
        <v>77.13</v>
      </c>
      <c r="G126" s="124" t="s">
        <v>115</v>
      </c>
      <c r="H126" s="13" t="s">
        <v>116</v>
      </c>
    </row>
    <row r="127" spans="1:8" s="107" customFormat="1" x14ac:dyDescent="0.2">
      <c r="A127" s="103" t="s">
        <v>198</v>
      </c>
      <c r="B127" s="104">
        <v>90</v>
      </c>
      <c r="C127" s="66">
        <v>19.600000000000001</v>
      </c>
      <c r="D127" s="66">
        <v>7.38</v>
      </c>
      <c r="E127" s="66">
        <v>7.1</v>
      </c>
      <c r="F127" s="66">
        <v>170.6</v>
      </c>
      <c r="G127" s="105" t="s">
        <v>199</v>
      </c>
      <c r="H127" s="71" t="s">
        <v>200</v>
      </c>
    </row>
    <row r="128" spans="1:8" s="4" customFormat="1" ht="10.5" customHeight="1" x14ac:dyDescent="0.2">
      <c r="A128" s="13" t="s">
        <v>36</v>
      </c>
      <c r="B128" s="14">
        <v>150</v>
      </c>
      <c r="C128" s="14">
        <v>3.06</v>
      </c>
      <c r="D128" s="14">
        <v>4.8</v>
      </c>
      <c r="E128" s="14">
        <v>20.440000000000001</v>
      </c>
      <c r="F128" s="14">
        <v>137.25</v>
      </c>
      <c r="G128" s="16" t="s">
        <v>37</v>
      </c>
      <c r="H128" s="13" t="s">
        <v>38</v>
      </c>
    </row>
    <row r="129" spans="1:256" s="4" customFormat="1" x14ac:dyDescent="0.2">
      <c r="A129" s="17" t="s">
        <v>42</v>
      </c>
      <c r="B129" s="19">
        <v>200</v>
      </c>
      <c r="C129" s="24">
        <v>0.15</v>
      </c>
      <c r="D129" s="24">
        <v>0.06</v>
      </c>
      <c r="E129" s="24">
        <v>20.65</v>
      </c>
      <c r="F129" s="24">
        <v>82.9</v>
      </c>
      <c r="G129" s="91" t="s">
        <v>43</v>
      </c>
      <c r="H129" s="13" t="s">
        <v>44</v>
      </c>
    </row>
    <row r="130" spans="1:256" s="4" customFormat="1" x14ac:dyDescent="0.2">
      <c r="A130" s="69" t="s">
        <v>45</v>
      </c>
      <c r="B130" s="24">
        <v>20</v>
      </c>
      <c r="C130" s="25">
        <v>1.3</v>
      </c>
      <c r="D130" s="25">
        <v>0.2</v>
      </c>
      <c r="E130" s="25">
        <v>8.6</v>
      </c>
      <c r="F130" s="25">
        <v>43</v>
      </c>
      <c r="G130" s="26">
        <v>11</v>
      </c>
      <c r="H130" s="13" t="s">
        <v>47</v>
      </c>
    </row>
    <row r="131" spans="1:256" s="4" customFormat="1" x14ac:dyDescent="0.2">
      <c r="A131" s="27" t="s">
        <v>25</v>
      </c>
      <c r="B131" s="28">
        <f>SUM(B126:B130)</f>
        <v>660</v>
      </c>
      <c r="C131" s="29">
        <f>SUM(C126:C130)</f>
        <v>25.73</v>
      </c>
      <c r="D131" s="29">
        <f>SUM(D126:D130)</f>
        <v>14.63</v>
      </c>
      <c r="E131" s="29">
        <f>SUM(E126:E130)</f>
        <v>69.599999999999994</v>
      </c>
      <c r="F131" s="29">
        <f>SUM(F126:F130)</f>
        <v>510.88</v>
      </c>
      <c r="G131" s="28"/>
      <c r="H131" s="17"/>
    </row>
    <row r="132" spans="1:256" s="4" customFormat="1" x14ac:dyDescent="0.2">
      <c r="A132" s="1" t="s">
        <v>180</v>
      </c>
      <c r="B132" s="2"/>
      <c r="C132" s="2"/>
      <c r="D132" s="2"/>
      <c r="E132" s="2"/>
      <c r="F132" s="2"/>
      <c r="G132" s="2"/>
      <c r="H132" s="3"/>
    </row>
    <row r="133" spans="1:256" s="4" customFormat="1" x14ac:dyDescent="0.2">
      <c r="A133" s="77" t="s">
        <v>196</v>
      </c>
      <c r="B133" s="53">
        <v>100</v>
      </c>
      <c r="C133" s="66">
        <v>12.29</v>
      </c>
      <c r="D133" s="66">
        <v>12.64</v>
      </c>
      <c r="E133" s="66">
        <v>38.909999999999997</v>
      </c>
      <c r="F133" s="66">
        <v>269.33</v>
      </c>
      <c r="G133" s="91" t="s">
        <v>34</v>
      </c>
      <c r="H133" s="71" t="s">
        <v>197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  <c r="IM133" s="36"/>
      <c r="IN133" s="36"/>
      <c r="IO133" s="36"/>
      <c r="IP133" s="36"/>
      <c r="IQ133" s="36"/>
      <c r="IR133" s="36"/>
      <c r="IS133" s="36"/>
      <c r="IT133" s="36"/>
      <c r="IU133" s="36"/>
      <c r="IV133" s="36"/>
    </row>
    <row r="134" spans="1:256" s="123" customFormat="1" ht="10.5" customHeight="1" x14ac:dyDescent="0.25">
      <c r="A134" s="13" t="s">
        <v>21</v>
      </c>
      <c r="B134" s="19">
        <v>215</v>
      </c>
      <c r="C134" s="14">
        <v>7.0000000000000007E-2</v>
      </c>
      <c r="D134" s="14">
        <v>0.02</v>
      </c>
      <c r="E134" s="16">
        <v>15</v>
      </c>
      <c r="F134" s="14">
        <v>60</v>
      </c>
      <c r="G134" s="21" t="s">
        <v>22</v>
      </c>
      <c r="H134" s="22" t="s">
        <v>23</v>
      </c>
    </row>
    <row r="135" spans="1:256" s="4" customFormat="1" x14ac:dyDescent="0.2">
      <c r="A135" s="44" t="s">
        <v>25</v>
      </c>
      <c r="B135" s="45">
        <f>SUM(B133:B134)</f>
        <v>315</v>
      </c>
      <c r="C135" s="45">
        <f>SUM(C133:C134)</f>
        <v>12.36</v>
      </c>
      <c r="D135" s="45">
        <f>SUM(D133:D134)</f>
        <v>12.66</v>
      </c>
      <c r="E135" s="45">
        <f>SUM(E133:E134)</f>
        <v>53.91</v>
      </c>
      <c r="F135" s="45">
        <f>SUM(F133:F134)</f>
        <v>329.33</v>
      </c>
      <c r="G135" s="46"/>
      <c r="H135" s="47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8"/>
      <c r="IS135" s="48"/>
      <c r="IT135" s="48"/>
      <c r="IU135" s="48"/>
      <c r="IV135" s="48"/>
    </row>
    <row r="136" spans="1:256" s="4" customFormat="1" x14ac:dyDescent="0.2">
      <c r="A136" s="79" t="s">
        <v>124</v>
      </c>
      <c r="B136" s="80"/>
      <c r="C136" s="80"/>
      <c r="D136" s="80"/>
      <c r="E136" s="80"/>
      <c r="F136" s="80"/>
      <c r="G136" s="81"/>
      <c r="H136" s="82"/>
    </row>
    <row r="137" spans="1:256" s="4" customFormat="1" x14ac:dyDescent="0.2">
      <c r="A137" s="8" t="s">
        <v>2</v>
      </c>
      <c r="B137" s="5"/>
      <c r="C137" s="6"/>
      <c r="D137" s="6"/>
      <c r="E137" s="6"/>
      <c r="F137" s="6"/>
      <c r="G137" s="8" t="s">
        <v>4</v>
      </c>
      <c r="H137" s="8" t="s">
        <v>5</v>
      </c>
    </row>
    <row r="138" spans="1:256" s="4" customFormat="1" ht="15.75" customHeight="1" x14ac:dyDescent="0.2">
      <c r="A138" s="52"/>
      <c r="B138" s="10" t="s">
        <v>6</v>
      </c>
      <c r="C138" s="11" t="s">
        <v>7</v>
      </c>
      <c r="D138" s="11" t="s">
        <v>8</v>
      </c>
      <c r="E138" s="11" t="s">
        <v>9</v>
      </c>
      <c r="F138" s="11" t="s">
        <v>10</v>
      </c>
      <c r="G138" s="52"/>
      <c r="H138" s="52"/>
    </row>
    <row r="139" spans="1:256" s="4" customFormat="1" x14ac:dyDescent="0.2">
      <c r="A139" s="1" t="s">
        <v>173</v>
      </c>
      <c r="B139" s="2"/>
      <c r="C139" s="2"/>
      <c r="D139" s="2"/>
      <c r="E139" s="2"/>
      <c r="F139" s="2"/>
      <c r="G139" s="2"/>
      <c r="H139" s="3"/>
    </row>
    <row r="140" spans="1:256" s="4" customFormat="1" ht="12.75" customHeight="1" x14ac:dyDescent="0.2">
      <c r="A140" s="17" t="s">
        <v>128</v>
      </c>
      <c r="B140" s="24">
        <v>200</v>
      </c>
      <c r="C140" s="94">
        <v>1.2</v>
      </c>
      <c r="D140" s="94">
        <v>5.2</v>
      </c>
      <c r="E140" s="94">
        <v>6.5</v>
      </c>
      <c r="F140" s="94">
        <v>77.010000000000005</v>
      </c>
      <c r="G140" s="24" t="s">
        <v>129</v>
      </c>
      <c r="H140" s="102" t="s">
        <v>130</v>
      </c>
    </row>
    <row r="141" spans="1:256" s="123" customFormat="1" x14ac:dyDescent="0.25">
      <c r="A141" s="13" t="s">
        <v>201</v>
      </c>
      <c r="B141" s="133">
        <v>80</v>
      </c>
      <c r="C141" s="66">
        <v>10.199999999999999</v>
      </c>
      <c r="D141" s="66">
        <v>11.3</v>
      </c>
      <c r="E141" s="66">
        <v>30.1</v>
      </c>
      <c r="F141" s="66">
        <v>266.39999999999998</v>
      </c>
      <c r="G141" s="38" t="s">
        <v>202</v>
      </c>
      <c r="H141" s="13" t="s">
        <v>203</v>
      </c>
    </row>
    <row r="142" spans="1:256" s="4" customFormat="1" x14ac:dyDescent="0.2">
      <c r="A142" s="17" t="s">
        <v>134</v>
      </c>
      <c r="B142" s="14">
        <v>200</v>
      </c>
      <c r="C142" s="14">
        <v>0</v>
      </c>
      <c r="D142" s="14">
        <v>0</v>
      </c>
      <c r="E142" s="14">
        <v>19.97</v>
      </c>
      <c r="F142" s="14">
        <v>76</v>
      </c>
      <c r="G142" s="14" t="s">
        <v>135</v>
      </c>
      <c r="H142" s="13" t="s">
        <v>90</v>
      </c>
    </row>
    <row r="143" spans="1:256" s="4" customFormat="1" x14ac:dyDescent="0.2">
      <c r="A143" s="69" t="s">
        <v>45</v>
      </c>
      <c r="B143" s="24">
        <v>20</v>
      </c>
      <c r="C143" s="25">
        <v>1.3</v>
      </c>
      <c r="D143" s="25">
        <v>0.2</v>
      </c>
      <c r="E143" s="25">
        <v>8.6</v>
      </c>
      <c r="F143" s="25">
        <v>43</v>
      </c>
      <c r="G143" s="26">
        <v>11</v>
      </c>
      <c r="H143" s="13" t="s">
        <v>47</v>
      </c>
    </row>
    <row r="144" spans="1:256" s="4" customFormat="1" x14ac:dyDescent="0.2">
      <c r="A144" s="27" t="s">
        <v>25</v>
      </c>
      <c r="B144" s="28">
        <f>SUM(B140:B143)</f>
        <v>500</v>
      </c>
      <c r="C144" s="58">
        <f>SUM(C140:C143)</f>
        <v>12.7</v>
      </c>
      <c r="D144" s="58">
        <f>SUM(D140:D143)</f>
        <v>16.7</v>
      </c>
      <c r="E144" s="58">
        <f>SUM(E140:E143)</f>
        <v>65.17</v>
      </c>
      <c r="F144" s="58">
        <f>SUM(F140:F143)</f>
        <v>462.40999999999997</v>
      </c>
      <c r="G144" s="28"/>
      <c r="H144" s="17"/>
    </row>
    <row r="145" spans="1:8" s="4" customFormat="1" x14ac:dyDescent="0.2">
      <c r="A145" s="1" t="s">
        <v>177</v>
      </c>
      <c r="B145" s="2"/>
      <c r="C145" s="2"/>
      <c r="D145" s="2"/>
      <c r="E145" s="2"/>
      <c r="F145" s="2"/>
      <c r="G145" s="2"/>
      <c r="H145" s="3"/>
    </row>
    <row r="146" spans="1:8" s="4" customFormat="1" x14ac:dyDescent="0.2">
      <c r="A146" s="17" t="s">
        <v>92</v>
      </c>
      <c r="B146" s="53">
        <v>220</v>
      </c>
      <c r="C146" s="54">
        <v>14.88</v>
      </c>
      <c r="D146" s="54">
        <v>17.510000000000002</v>
      </c>
      <c r="E146" s="54">
        <v>37.520000000000003</v>
      </c>
      <c r="F146" s="54">
        <v>367.84</v>
      </c>
      <c r="G146" s="134" t="s">
        <v>93</v>
      </c>
      <c r="H146" s="135" t="s">
        <v>94</v>
      </c>
    </row>
    <row r="147" spans="1:8" s="4" customFormat="1" ht="22.5" x14ac:dyDescent="0.2">
      <c r="A147" s="77" t="s">
        <v>76</v>
      </c>
      <c r="B147" s="53">
        <v>60</v>
      </c>
      <c r="C147" s="66">
        <v>0.66</v>
      </c>
      <c r="D147" s="66">
        <v>0.12</v>
      </c>
      <c r="E147" s="66">
        <v>2.2799999999999998</v>
      </c>
      <c r="F147" s="66">
        <v>13.2</v>
      </c>
      <c r="G147" s="78" t="s">
        <v>77</v>
      </c>
      <c r="H147" s="13" t="s">
        <v>78</v>
      </c>
    </row>
    <row r="148" spans="1:8" s="123" customFormat="1" ht="10.5" customHeight="1" x14ac:dyDescent="0.25">
      <c r="A148" s="13" t="s">
        <v>21</v>
      </c>
      <c r="B148" s="19">
        <v>215</v>
      </c>
      <c r="C148" s="14">
        <v>7.0000000000000007E-2</v>
      </c>
      <c r="D148" s="14">
        <v>0.02</v>
      </c>
      <c r="E148" s="16">
        <v>15</v>
      </c>
      <c r="F148" s="14">
        <v>60</v>
      </c>
      <c r="G148" s="21" t="s">
        <v>22</v>
      </c>
      <c r="H148" s="22" t="s">
        <v>23</v>
      </c>
    </row>
    <row r="149" spans="1:8" s="4" customFormat="1" x14ac:dyDescent="0.2">
      <c r="A149" s="69" t="s">
        <v>178</v>
      </c>
      <c r="B149" s="37">
        <v>20</v>
      </c>
      <c r="C149" s="24">
        <f>3.2/2</f>
        <v>1.6</v>
      </c>
      <c r="D149" s="24">
        <f>0.4/2</f>
        <v>0.2</v>
      </c>
      <c r="E149" s="24">
        <f>20.4/2</f>
        <v>10.199999999999999</v>
      </c>
      <c r="F149" s="24">
        <v>50</v>
      </c>
      <c r="G149" s="16" t="s">
        <v>46</v>
      </c>
      <c r="H149" s="13" t="s">
        <v>49</v>
      </c>
    </row>
    <row r="150" spans="1:8" s="4" customFormat="1" x14ac:dyDescent="0.2">
      <c r="A150" s="27" t="s">
        <v>25</v>
      </c>
      <c r="B150" s="28">
        <f>SUM(B146:B149)</f>
        <v>515</v>
      </c>
      <c r="C150" s="58">
        <f>SUM(C146:C149)</f>
        <v>17.21</v>
      </c>
      <c r="D150" s="58">
        <f>SUM(D146:D149)</f>
        <v>17.850000000000001</v>
      </c>
      <c r="E150" s="58">
        <f>SUM(E146:E149)</f>
        <v>65</v>
      </c>
      <c r="F150" s="58">
        <f>SUM(F146:F149)</f>
        <v>491.03999999999996</v>
      </c>
      <c r="G150" s="28"/>
      <c r="H150" s="17"/>
    </row>
    <row r="151" spans="1:8" s="4" customFormat="1" x14ac:dyDescent="0.2">
      <c r="A151" s="5" t="s">
        <v>179</v>
      </c>
      <c r="B151" s="50"/>
      <c r="C151" s="50"/>
      <c r="D151" s="50"/>
      <c r="E151" s="50"/>
      <c r="F151" s="50"/>
      <c r="G151" s="6"/>
      <c r="H151" s="7"/>
    </row>
    <row r="152" spans="1:8" s="4" customFormat="1" ht="12.75" customHeight="1" x14ac:dyDescent="0.2">
      <c r="A152" s="17" t="s">
        <v>128</v>
      </c>
      <c r="B152" s="24">
        <v>200</v>
      </c>
      <c r="C152" s="94">
        <v>1.2</v>
      </c>
      <c r="D152" s="94">
        <v>5.2</v>
      </c>
      <c r="E152" s="94">
        <v>6.5</v>
      </c>
      <c r="F152" s="94">
        <v>77.010000000000005</v>
      </c>
      <c r="G152" s="24" t="s">
        <v>129</v>
      </c>
      <c r="H152" s="102" t="s">
        <v>130</v>
      </c>
    </row>
    <row r="153" spans="1:8" s="116" customFormat="1" ht="13.5" customHeight="1" x14ac:dyDescent="0.2">
      <c r="A153" s="17" t="s">
        <v>131</v>
      </c>
      <c r="B153" s="14">
        <v>90</v>
      </c>
      <c r="C153" s="15">
        <v>14.68</v>
      </c>
      <c r="D153" s="15">
        <v>9.98</v>
      </c>
      <c r="E153" s="15">
        <v>11.03</v>
      </c>
      <c r="F153" s="15">
        <v>180.7</v>
      </c>
      <c r="G153" s="16" t="s">
        <v>204</v>
      </c>
      <c r="H153" s="13" t="s">
        <v>133</v>
      </c>
    </row>
    <row r="154" spans="1:8" s="116" customFormat="1" ht="21.75" customHeight="1" x14ac:dyDescent="0.2">
      <c r="A154" s="17" t="s">
        <v>85</v>
      </c>
      <c r="B154" s="14">
        <v>150</v>
      </c>
      <c r="C154" s="15">
        <v>3.65</v>
      </c>
      <c r="D154" s="15">
        <v>5.37</v>
      </c>
      <c r="E154" s="15">
        <v>36.68</v>
      </c>
      <c r="F154" s="15">
        <v>209.7</v>
      </c>
      <c r="G154" s="14" t="s">
        <v>86</v>
      </c>
      <c r="H154" s="17" t="s">
        <v>87</v>
      </c>
    </row>
    <row r="155" spans="1:8" s="4" customFormat="1" ht="22.5" x14ac:dyDescent="0.2">
      <c r="A155" s="77" t="s">
        <v>76</v>
      </c>
      <c r="B155" s="53">
        <v>60</v>
      </c>
      <c r="C155" s="66">
        <v>0.66</v>
      </c>
      <c r="D155" s="66">
        <v>0.12</v>
      </c>
      <c r="E155" s="66">
        <v>2.2799999999999998</v>
      </c>
      <c r="F155" s="66">
        <v>13.2</v>
      </c>
      <c r="G155" s="78" t="s">
        <v>77</v>
      </c>
      <c r="H155" s="13" t="s">
        <v>78</v>
      </c>
    </row>
    <row r="156" spans="1:8" s="4" customFormat="1" x14ac:dyDescent="0.2">
      <c r="A156" s="17" t="s">
        <v>134</v>
      </c>
      <c r="B156" s="14">
        <v>200</v>
      </c>
      <c r="C156" s="14">
        <v>0</v>
      </c>
      <c r="D156" s="14">
        <v>0</v>
      </c>
      <c r="E156" s="14">
        <v>19.97</v>
      </c>
      <c r="F156" s="14">
        <v>76</v>
      </c>
      <c r="G156" s="14" t="s">
        <v>135</v>
      </c>
      <c r="H156" s="13" t="s">
        <v>90</v>
      </c>
    </row>
    <row r="157" spans="1:8" s="4" customFormat="1" x14ac:dyDescent="0.2">
      <c r="A157" s="69" t="s">
        <v>45</v>
      </c>
      <c r="B157" s="24">
        <v>20</v>
      </c>
      <c r="C157" s="25">
        <v>1.3</v>
      </c>
      <c r="D157" s="25">
        <v>0.2</v>
      </c>
      <c r="E157" s="25">
        <v>8.6</v>
      </c>
      <c r="F157" s="25">
        <v>43</v>
      </c>
      <c r="G157" s="26">
        <v>11</v>
      </c>
      <c r="H157" s="13" t="s">
        <v>47</v>
      </c>
    </row>
    <row r="158" spans="1:8" s="4" customFormat="1" x14ac:dyDescent="0.2">
      <c r="A158" s="27" t="s">
        <v>25</v>
      </c>
      <c r="B158" s="28">
        <f>SUM(B152:B157)</f>
        <v>720</v>
      </c>
      <c r="C158" s="29">
        <f>SUM(C152:C157)</f>
        <v>21.49</v>
      </c>
      <c r="D158" s="29">
        <f>SUM(D152:D157)</f>
        <v>20.87</v>
      </c>
      <c r="E158" s="29">
        <f>SUM(E152:E157)</f>
        <v>85.06</v>
      </c>
      <c r="F158" s="29">
        <f>SUM(F152:F157)</f>
        <v>599.6099999999999</v>
      </c>
      <c r="G158" s="28"/>
      <c r="H158" s="17"/>
    </row>
    <row r="159" spans="1:8" s="4" customFormat="1" x14ac:dyDescent="0.2">
      <c r="A159" s="1" t="s">
        <v>180</v>
      </c>
      <c r="B159" s="2"/>
      <c r="C159" s="2"/>
      <c r="D159" s="2"/>
      <c r="E159" s="2"/>
      <c r="F159" s="2"/>
      <c r="G159" s="2"/>
      <c r="H159" s="3"/>
    </row>
    <row r="160" spans="1:8" s="123" customFormat="1" x14ac:dyDescent="0.25">
      <c r="A160" s="13" t="s">
        <v>201</v>
      </c>
      <c r="B160" s="59">
        <v>100</v>
      </c>
      <c r="C160" s="33">
        <v>12.78</v>
      </c>
      <c r="D160" s="33">
        <v>14.16</v>
      </c>
      <c r="E160" s="33">
        <v>37.659999999999997</v>
      </c>
      <c r="F160" s="33">
        <v>333</v>
      </c>
      <c r="G160" s="38" t="s">
        <v>202</v>
      </c>
      <c r="H160" s="13" t="s">
        <v>203</v>
      </c>
    </row>
    <row r="161" spans="1:256" s="123" customFormat="1" ht="10.5" customHeight="1" x14ac:dyDescent="0.25">
      <c r="A161" s="13" t="s">
        <v>21</v>
      </c>
      <c r="B161" s="19">
        <v>215</v>
      </c>
      <c r="C161" s="14">
        <v>7.0000000000000007E-2</v>
      </c>
      <c r="D161" s="14">
        <v>0.02</v>
      </c>
      <c r="E161" s="16">
        <v>15</v>
      </c>
      <c r="F161" s="14">
        <v>60</v>
      </c>
      <c r="G161" s="21" t="s">
        <v>22</v>
      </c>
      <c r="H161" s="22" t="s">
        <v>23</v>
      </c>
    </row>
    <row r="162" spans="1:256" s="4" customFormat="1" x14ac:dyDescent="0.2">
      <c r="A162" s="44" t="s">
        <v>25</v>
      </c>
      <c r="B162" s="45">
        <f>SUM(B160:B161)</f>
        <v>315</v>
      </c>
      <c r="C162" s="45">
        <f>SUM(C160:C161)</f>
        <v>12.85</v>
      </c>
      <c r="D162" s="45">
        <f>SUM(D160:D161)</f>
        <v>14.18</v>
      </c>
      <c r="E162" s="45">
        <f>SUM(E160:E161)</f>
        <v>52.66</v>
      </c>
      <c r="F162" s="45">
        <f>SUM(F160:F161)</f>
        <v>393</v>
      </c>
      <c r="G162" s="46"/>
      <c r="H162" s="47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  <c r="IT162" s="48"/>
      <c r="IU162" s="48"/>
      <c r="IV162" s="48"/>
    </row>
    <row r="163" spans="1:256" s="4" customFormat="1" x14ac:dyDescent="0.2">
      <c r="A163" s="136" t="s">
        <v>136</v>
      </c>
      <c r="B163" s="137"/>
      <c r="C163" s="137"/>
      <c r="D163" s="137"/>
      <c r="E163" s="137"/>
      <c r="F163" s="137"/>
      <c r="G163" s="137"/>
      <c r="H163" s="13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48"/>
      <c r="HX163" s="48"/>
      <c r="HY163" s="48"/>
      <c r="HZ163" s="48"/>
      <c r="IA163" s="48"/>
      <c r="IB163" s="48"/>
      <c r="IC163" s="48"/>
      <c r="ID163" s="48"/>
      <c r="IE163" s="48"/>
      <c r="IF163" s="48"/>
      <c r="IG163" s="48"/>
      <c r="IH163" s="48"/>
      <c r="II163" s="48"/>
      <c r="IJ163" s="48"/>
      <c r="IK163" s="48"/>
      <c r="IL163" s="48"/>
      <c r="IM163" s="48"/>
      <c r="IN163" s="48"/>
      <c r="IO163" s="48"/>
      <c r="IP163" s="48"/>
      <c r="IQ163" s="48"/>
      <c r="IR163" s="48"/>
      <c r="IS163" s="48"/>
      <c r="IT163" s="48"/>
      <c r="IU163" s="48"/>
      <c r="IV163" s="48"/>
    </row>
    <row r="164" spans="1:256" s="4" customFormat="1" x14ac:dyDescent="0.2">
      <c r="A164" s="136" t="s">
        <v>1</v>
      </c>
      <c r="B164" s="137"/>
      <c r="C164" s="137"/>
      <c r="D164" s="137"/>
      <c r="E164" s="137"/>
      <c r="F164" s="137"/>
      <c r="G164" s="137"/>
      <c r="H164" s="13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</row>
    <row r="165" spans="1:256" s="4" customFormat="1" x14ac:dyDescent="0.2">
      <c r="A165" s="8" t="s">
        <v>2</v>
      </c>
      <c r="B165" s="5"/>
      <c r="C165" s="6"/>
      <c r="D165" s="6"/>
      <c r="E165" s="6"/>
      <c r="F165" s="6"/>
      <c r="G165" s="8" t="s">
        <v>4</v>
      </c>
      <c r="H165" s="8" t="s">
        <v>5</v>
      </c>
    </row>
    <row r="166" spans="1:256" s="4" customFormat="1" ht="22.5" x14ac:dyDescent="0.2">
      <c r="A166" s="52"/>
      <c r="B166" s="10" t="s">
        <v>6</v>
      </c>
      <c r="C166" s="11" t="s">
        <v>7</v>
      </c>
      <c r="D166" s="11" t="s">
        <v>8</v>
      </c>
      <c r="E166" s="11" t="s">
        <v>9</v>
      </c>
      <c r="F166" s="11" t="s">
        <v>10</v>
      </c>
      <c r="G166" s="52"/>
      <c r="H166" s="52"/>
    </row>
    <row r="167" spans="1:256" s="4" customFormat="1" x14ac:dyDescent="0.2">
      <c r="A167" s="1" t="s">
        <v>173</v>
      </c>
      <c r="B167" s="2"/>
      <c r="C167" s="2"/>
      <c r="D167" s="2"/>
      <c r="E167" s="2"/>
      <c r="F167" s="2"/>
      <c r="G167" s="2"/>
      <c r="H167" s="3"/>
    </row>
    <row r="168" spans="1:256" s="36" customFormat="1" ht="12.75" customHeight="1" x14ac:dyDescent="0.25">
      <c r="A168" s="31" t="s">
        <v>60</v>
      </c>
      <c r="B168" s="65">
        <v>200</v>
      </c>
      <c r="C168" s="139">
        <v>4.4000000000000004</v>
      </c>
      <c r="D168" s="139">
        <v>4.2</v>
      </c>
      <c r="E168" s="140">
        <v>13.2</v>
      </c>
      <c r="F168" s="139">
        <v>118.6</v>
      </c>
      <c r="G168" s="34" t="s">
        <v>61</v>
      </c>
      <c r="H168" s="31" t="s">
        <v>182</v>
      </c>
    </row>
    <row r="169" spans="1:256" s="123" customFormat="1" ht="22.5" x14ac:dyDescent="0.25">
      <c r="A169" s="17" t="s">
        <v>174</v>
      </c>
      <c r="B169" s="32">
        <v>100</v>
      </c>
      <c r="C169" s="33">
        <v>8.7100000000000009</v>
      </c>
      <c r="D169" s="33">
        <v>9.68</v>
      </c>
      <c r="E169" s="33">
        <v>58.08</v>
      </c>
      <c r="F169" s="33">
        <v>361.74</v>
      </c>
      <c r="G169" s="34" t="s">
        <v>175</v>
      </c>
      <c r="H169" s="35" t="s">
        <v>176</v>
      </c>
    </row>
    <row r="170" spans="1:256" s="4" customFormat="1" x14ac:dyDescent="0.2">
      <c r="A170" s="17" t="s">
        <v>69</v>
      </c>
      <c r="B170" s="14">
        <v>200</v>
      </c>
      <c r="C170" s="24">
        <v>0.76</v>
      </c>
      <c r="D170" s="24">
        <v>0.04</v>
      </c>
      <c r="E170" s="24">
        <v>20.22</v>
      </c>
      <c r="F170" s="24">
        <v>85.51</v>
      </c>
      <c r="G170" s="24" t="s">
        <v>70</v>
      </c>
      <c r="H170" s="13" t="s">
        <v>71</v>
      </c>
    </row>
    <row r="171" spans="1:256" s="4" customFormat="1" x14ac:dyDescent="0.2">
      <c r="A171" s="69" t="s">
        <v>45</v>
      </c>
      <c r="B171" s="24">
        <v>20</v>
      </c>
      <c r="C171" s="25">
        <v>1.3</v>
      </c>
      <c r="D171" s="25">
        <v>0.2</v>
      </c>
      <c r="E171" s="25">
        <v>8.6</v>
      </c>
      <c r="F171" s="25">
        <v>43</v>
      </c>
      <c r="G171" s="26">
        <v>11</v>
      </c>
      <c r="H171" s="13" t="s">
        <v>47</v>
      </c>
    </row>
    <row r="172" spans="1:256" s="4" customFormat="1" x14ac:dyDescent="0.2">
      <c r="A172" s="27" t="s">
        <v>25</v>
      </c>
      <c r="B172" s="28">
        <f>SUM(B168:B171)</f>
        <v>520</v>
      </c>
      <c r="C172" s="58">
        <f>SUM(C168:C171)</f>
        <v>15.170000000000002</v>
      </c>
      <c r="D172" s="58">
        <f>SUM(D168:D171)</f>
        <v>14.119999999999997</v>
      </c>
      <c r="E172" s="58">
        <f>SUM(E168:E171)</f>
        <v>100.1</v>
      </c>
      <c r="F172" s="58">
        <f>SUM(F168:F171)</f>
        <v>608.85</v>
      </c>
      <c r="G172" s="28"/>
      <c r="H172" s="17"/>
    </row>
    <row r="173" spans="1:256" s="4" customFormat="1" x14ac:dyDescent="0.2">
      <c r="A173" s="1" t="s">
        <v>177</v>
      </c>
      <c r="B173" s="2"/>
      <c r="C173" s="2"/>
      <c r="D173" s="2"/>
      <c r="E173" s="2"/>
      <c r="F173" s="2"/>
      <c r="G173" s="2"/>
      <c r="H173" s="3"/>
    </row>
    <row r="174" spans="1:256" s="4" customFormat="1" x14ac:dyDescent="0.2">
      <c r="A174" s="17" t="s">
        <v>140</v>
      </c>
      <c r="B174" s="37">
        <v>90</v>
      </c>
      <c r="C174" s="66">
        <v>11.32</v>
      </c>
      <c r="D174" s="66">
        <v>12.8</v>
      </c>
      <c r="E174" s="66">
        <v>12.2</v>
      </c>
      <c r="F174" s="66">
        <v>207.8</v>
      </c>
      <c r="G174" s="38" t="s">
        <v>141</v>
      </c>
      <c r="H174" s="71" t="s">
        <v>142</v>
      </c>
    </row>
    <row r="175" spans="1:256" s="4" customFormat="1" ht="10.9" customHeight="1" x14ac:dyDescent="0.2">
      <c r="A175" s="13" t="s">
        <v>36</v>
      </c>
      <c r="B175" s="14">
        <v>150</v>
      </c>
      <c r="C175" s="141">
        <v>3.06</v>
      </c>
      <c r="D175" s="141">
        <v>4.8</v>
      </c>
      <c r="E175" s="141">
        <v>20.440000000000001</v>
      </c>
      <c r="F175" s="141">
        <v>137.25</v>
      </c>
      <c r="G175" s="16" t="s">
        <v>37</v>
      </c>
      <c r="H175" s="13" t="s">
        <v>38</v>
      </c>
    </row>
    <row r="176" spans="1:256" s="123" customFormat="1" ht="10.5" customHeight="1" x14ac:dyDescent="0.25">
      <c r="A176" s="13" t="s">
        <v>21</v>
      </c>
      <c r="B176" s="19">
        <v>215</v>
      </c>
      <c r="C176" s="14">
        <v>7.0000000000000007E-2</v>
      </c>
      <c r="D176" s="14">
        <v>0.02</v>
      </c>
      <c r="E176" s="16">
        <v>15</v>
      </c>
      <c r="F176" s="14">
        <v>60</v>
      </c>
      <c r="G176" s="21" t="s">
        <v>22</v>
      </c>
      <c r="H176" s="22" t="s">
        <v>23</v>
      </c>
    </row>
    <row r="177" spans="1:8" s="4" customFormat="1" x14ac:dyDescent="0.2">
      <c r="A177" s="69" t="s">
        <v>178</v>
      </c>
      <c r="B177" s="37">
        <v>20</v>
      </c>
      <c r="C177" s="24">
        <f>3.2/2</f>
        <v>1.6</v>
      </c>
      <c r="D177" s="24">
        <f>0.4/2</f>
        <v>0.2</v>
      </c>
      <c r="E177" s="24">
        <f>20.4/2</f>
        <v>10.199999999999999</v>
      </c>
      <c r="F177" s="24">
        <v>50</v>
      </c>
      <c r="G177" s="16" t="s">
        <v>46</v>
      </c>
      <c r="H177" s="13" t="s">
        <v>49</v>
      </c>
    </row>
    <row r="178" spans="1:8" s="4" customFormat="1" x14ac:dyDescent="0.2">
      <c r="A178" s="27" t="s">
        <v>25</v>
      </c>
      <c r="B178" s="28">
        <f>SUM(B174:B177)</f>
        <v>475</v>
      </c>
      <c r="C178" s="58">
        <f>SUM(C174:C177)</f>
        <v>16.05</v>
      </c>
      <c r="D178" s="58">
        <f>SUM(D174:D177)</f>
        <v>17.82</v>
      </c>
      <c r="E178" s="58">
        <f>SUM(E174:E177)</f>
        <v>57.84</v>
      </c>
      <c r="F178" s="58">
        <f>SUM(F174:F177)</f>
        <v>455.05</v>
      </c>
      <c r="G178" s="28"/>
      <c r="H178" s="17"/>
    </row>
    <row r="179" spans="1:8" s="4" customFormat="1" x14ac:dyDescent="0.2">
      <c r="A179" s="5" t="s">
        <v>179</v>
      </c>
      <c r="B179" s="50"/>
      <c r="C179" s="50"/>
      <c r="D179" s="50"/>
      <c r="E179" s="50"/>
      <c r="F179" s="50"/>
      <c r="G179" s="6"/>
      <c r="H179" s="7"/>
    </row>
    <row r="180" spans="1:8" s="36" customFormat="1" ht="12.75" customHeight="1" x14ac:dyDescent="0.25">
      <c r="A180" s="31" t="s">
        <v>60</v>
      </c>
      <c r="B180" s="65">
        <v>200</v>
      </c>
      <c r="C180" s="139">
        <v>4.4000000000000004</v>
      </c>
      <c r="D180" s="139">
        <v>4.2</v>
      </c>
      <c r="E180" s="140">
        <v>13.2</v>
      </c>
      <c r="F180" s="139">
        <v>118.6</v>
      </c>
      <c r="G180" s="34" t="s">
        <v>61</v>
      </c>
      <c r="H180" s="31" t="s">
        <v>182</v>
      </c>
    </row>
    <row r="181" spans="1:8" s="4" customFormat="1" x14ac:dyDescent="0.2">
      <c r="A181" s="17" t="s">
        <v>140</v>
      </c>
      <c r="B181" s="37">
        <v>90</v>
      </c>
      <c r="C181" s="66">
        <v>11.32</v>
      </c>
      <c r="D181" s="66">
        <v>12.8</v>
      </c>
      <c r="E181" s="66">
        <v>12.2</v>
      </c>
      <c r="F181" s="66">
        <v>207.8</v>
      </c>
      <c r="G181" s="38" t="s">
        <v>141</v>
      </c>
      <c r="H181" s="71" t="s">
        <v>142</v>
      </c>
    </row>
    <row r="182" spans="1:8" s="4" customFormat="1" ht="10.9" customHeight="1" x14ac:dyDescent="0.2">
      <c r="A182" s="13" t="s">
        <v>36</v>
      </c>
      <c r="B182" s="14">
        <v>150</v>
      </c>
      <c r="C182" s="141">
        <v>3.06</v>
      </c>
      <c r="D182" s="141">
        <v>4.8</v>
      </c>
      <c r="E182" s="141">
        <v>20.440000000000001</v>
      </c>
      <c r="F182" s="141">
        <v>137.25</v>
      </c>
      <c r="G182" s="16" t="s">
        <v>37</v>
      </c>
      <c r="H182" s="13" t="s">
        <v>38</v>
      </c>
    </row>
    <row r="183" spans="1:8" s="4" customFormat="1" x14ac:dyDescent="0.2">
      <c r="A183" s="17" t="s">
        <v>69</v>
      </c>
      <c r="B183" s="14">
        <v>200</v>
      </c>
      <c r="C183" s="24">
        <v>0.76</v>
      </c>
      <c r="D183" s="24">
        <v>0.04</v>
      </c>
      <c r="E183" s="24">
        <v>20.22</v>
      </c>
      <c r="F183" s="24">
        <v>85.51</v>
      </c>
      <c r="G183" s="24" t="s">
        <v>70</v>
      </c>
      <c r="H183" s="13" t="s">
        <v>71</v>
      </c>
    </row>
    <row r="184" spans="1:8" s="4" customFormat="1" x14ac:dyDescent="0.2">
      <c r="A184" s="69" t="s">
        <v>45</v>
      </c>
      <c r="B184" s="24">
        <v>20</v>
      </c>
      <c r="C184" s="25">
        <v>1.3</v>
      </c>
      <c r="D184" s="25">
        <v>0.2</v>
      </c>
      <c r="E184" s="25">
        <v>8.6</v>
      </c>
      <c r="F184" s="25">
        <v>43</v>
      </c>
      <c r="G184" s="26">
        <v>11</v>
      </c>
      <c r="H184" s="13" t="s">
        <v>47</v>
      </c>
    </row>
    <row r="185" spans="1:8" s="4" customFormat="1" x14ac:dyDescent="0.2">
      <c r="A185" s="27" t="s">
        <v>25</v>
      </c>
      <c r="B185" s="28">
        <f>SUM(B180:B184)</f>
        <v>660</v>
      </c>
      <c r="C185" s="29">
        <f>SUM(C180:C184)</f>
        <v>20.840000000000003</v>
      </c>
      <c r="D185" s="29">
        <f>SUM(D180:D184)</f>
        <v>22.04</v>
      </c>
      <c r="E185" s="29">
        <f>SUM(E180:E184)</f>
        <v>74.66</v>
      </c>
      <c r="F185" s="29">
        <f>SUM(F180:F184)</f>
        <v>592.16</v>
      </c>
      <c r="G185" s="28"/>
      <c r="H185" s="17"/>
    </row>
    <row r="186" spans="1:8" s="4" customFormat="1" x14ac:dyDescent="0.2">
      <c r="A186" s="1" t="s">
        <v>180</v>
      </c>
      <c r="B186" s="2"/>
      <c r="C186" s="2"/>
      <c r="D186" s="2"/>
      <c r="E186" s="2"/>
      <c r="F186" s="2"/>
      <c r="G186" s="2"/>
      <c r="H186" s="3"/>
    </row>
    <row r="187" spans="1:8" s="123" customFormat="1" ht="22.5" x14ac:dyDescent="0.25">
      <c r="A187" s="17" t="s">
        <v>174</v>
      </c>
      <c r="B187" s="32">
        <v>100</v>
      </c>
      <c r="C187" s="33">
        <v>8.7100000000000009</v>
      </c>
      <c r="D187" s="33">
        <v>9.68</v>
      </c>
      <c r="E187" s="33">
        <v>58.08</v>
      </c>
      <c r="F187" s="33">
        <v>361.74</v>
      </c>
      <c r="G187" s="34" t="s">
        <v>175</v>
      </c>
      <c r="H187" s="35" t="s">
        <v>176</v>
      </c>
    </row>
    <row r="188" spans="1:8" s="123" customFormat="1" ht="10.5" customHeight="1" x14ac:dyDescent="0.25">
      <c r="A188" s="13" t="s">
        <v>21</v>
      </c>
      <c r="B188" s="19">
        <v>215</v>
      </c>
      <c r="C188" s="14">
        <v>7.0000000000000007E-2</v>
      </c>
      <c r="D188" s="14">
        <v>0.02</v>
      </c>
      <c r="E188" s="16">
        <v>15</v>
      </c>
      <c r="F188" s="14">
        <v>60</v>
      </c>
      <c r="G188" s="21" t="s">
        <v>22</v>
      </c>
      <c r="H188" s="22" t="s">
        <v>23</v>
      </c>
    </row>
    <row r="189" spans="1:8" s="4" customFormat="1" x14ac:dyDescent="0.2">
      <c r="A189" s="44" t="s">
        <v>25</v>
      </c>
      <c r="B189" s="45">
        <f>SUM(B187:B188)</f>
        <v>315</v>
      </c>
      <c r="C189" s="45">
        <f>SUM(C187:C188)</f>
        <v>8.7800000000000011</v>
      </c>
      <c r="D189" s="45">
        <f>SUM(D187:D188)</f>
        <v>9.6999999999999993</v>
      </c>
      <c r="E189" s="45">
        <f>SUM(E187:E188)</f>
        <v>73.08</v>
      </c>
      <c r="F189" s="45">
        <f>SUM(F187:F188)</f>
        <v>421.74</v>
      </c>
      <c r="G189" s="46"/>
      <c r="H189" s="47"/>
    </row>
    <row r="190" spans="1:8" s="4" customFormat="1" x14ac:dyDescent="0.2">
      <c r="A190" s="136" t="s">
        <v>50</v>
      </c>
      <c r="B190" s="137"/>
      <c r="C190" s="137"/>
      <c r="D190" s="137"/>
      <c r="E190" s="137"/>
      <c r="F190" s="137"/>
      <c r="G190" s="137"/>
      <c r="H190" s="138"/>
    </row>
    <row r="191" spans="1:8" s="4" customFormat="1" x14ac:dyDescent="0.2">
      <c r="A191" s="8" t="s">
        <v>2</v>
      </c>
      <c r="B191" s="5"/>
      <c r="C191" s="6"/>
      <c r="D191" s="6"/>
      <c r="E191" s="6"/>
      <c r="F191" s="6"/>
      <c r="G191" s="8" t="s">
        <v>4</v>
      </c>
      <c r="H191" s="8" t="s">
        <v>5</v>
      </c>
    </row>
    <row r="192" spans="1:8" s="4" customFormat="1" ht="11.25" customHeight="1" x14ac:dyDescent="0.2">
      <c r="A192" s="52"/>
      <c r="B192" s="10" t="s">
        <v>6</v>
      </c>
      <c r="C192" s="11" t="s">
        <v>7</v>
      </c>
      <c r="D192" s="11" t="s">
        <v>8</v>
      </c>
      <c r="E192" s="11" t="s">
        <v>9</v>
      </c>
      <c r="F192" s="11" t="s">
        <v>10</v>
      </c>
      <c r="G192" s="52"/>
      <c r="H192" s="52"/>
    </row>
    <row r="193" spans="1:8" s="4" customFormat="1" x14ac:dyDescent="0.2">
      <c r="A193" s="1" t="s">
        <v>173</v>
      </c>
      <c r="B193" s="2"/>
      <c r="C193" s="2"/>
      <c r="D193" s="2"/>
      <c r="E193" s="2"/>
      <c r="F193" s="2"/>
      <c r="G193" s="2"/>
      <c r="H193" s="3"/>
    </row>
    <row r="194" spans="1:8" s="4" customFormat="1" ht="12.75" customHeight="1" x14ac:dyDescent="0.2">
      <c r="A194" s="17" t="s">
        <v>79</v>
      </c>
      <c r="B194" s="128">
        <v>200</v>
      </c>
      <c r="C194" s="87">
        <v>1.38</v>
      </c>
      <c r="D194" s="87">
        <v>5.2</v>
      </c>
      <c r="E194" s="87">
        <v>8.92</v>
      </c>
      <c r="F194" s="87">
        <v>88.2</v>
      </c>
      <c r="G194" s="124" t="s">
        <v>80</v>
      </c>
      <c r="H194" s="129" t="s">
        <v>81</v>
      </c>
    </row>
    <row r="195" spans="1:8" s="123" customFormat="1" x14ac:dyDescent="0.25">
      <c r="A195" s="23" t="s">
        <v>95</v>
      </c>
      <c r="B195" s="53">
        <v>60</v>
      </c>
      <c r="C195" s="66">
        <v>7.22</v>
      </c>
      <c r="D195" s="66">
        <v>7.4</v>
      </c>
      <c r="E195" s="66">
        <v>16.399999999999999</v>
      </c>
      <c r="F195" s="66">
        <v>159.80000000000001</v>
      </c>
      <c r="G195" s="142" t="s">
        <v>96</v>
      </c>
      <c r="H195" s="31" t="s">
        <v>97</v>
      </c>
    </row>
    <row r="196" spans="1:8" s="4" customFormat="1" x14ac:dyDescent="0.2">
      <c r="A196" s="17" t="s">
        <v>88</v>
      </c>
      <c r="B196" s="14">
        <v>200</v>
      </c>
      <c r="C196" s="19">
        <v>0</v>
      </c>
      <c r="D196" s="19">
        <v>0</v>
      </c>
      <c r="E196" s="19">
        <v>19.97</v>
      </c>
      <c r="F196" s="19">
        <v>76</v>
      </c>
      <c r="G196" s="16" t="s">
        <v>89</v>
      </c>
      <c r="H196" s="13" t="s">
        <v>90</v>
      </c>
    </row>
    <row r="197" spans="1:8" s="4" customFormat="1" x14ac:dyDescent="0.2">
      <c r="A197" s="69" t="s">
        <v>45</v>
      </c>
      <c r="B197" s="24">
        <v>20</v>
      </c>
      <c r="C197" s="25">
        <v>1.3</v>
      </c>
      <c r="D197" s="25">
        <v>0.2</v>
      </c>
      <c r="E197" s="25">
        <v>8.6</v>
      </c>
      <c r="F197" s="25">
        <v>43</v>
      </c>
      <c r="G197" s="26">
        <v>11</v>
      </c>
      <c r="H197" s="13" t="s">
        <v>47</v>
      </c>
    </row>
    <row r="198" spans="1:8" s="4" customFormat="1" x14ac:dyDescent="0.2">
      <c r="A198" s="27" t="s">
        <v>25</v>
      </c>
      <c r="B198" s="28">
        <f>SUM(B194:B197)</f>
        <v>480</v>
      </c>
      <c r="C198" s="58">
        <f>SUM(C194:C197)</f>
        <v>9.9</v>
      </c>
      <c r="D198" s="58">
        <f>SUM(D194:D197)</f>
        <v>12.8</v>
      </c>
      <c r="E198" s="58">
        <f>SUM(E194:E197)</f>
        <v>53.89</v>
      </c>
      <c r="F198" s="58">
        <f>SUM(F194:F197)</f>
        <v>367</v>
      </c>
      <c r="G198" s="28"/>
      <c r="H198" s="17"/>
    </row>
    <row r="199" spans="1:8" s="4" customFormat="1" x14ac:dyDescent="0.2">
      <c r="A199" s="1" t="s">
        <v>177</v>
      </c>
      <c r="B199" s="2"/>
      <c r="C199" s="2"/>
      <c r="D199" s="2"/>
      <c r="E199" s="2"/>
      <c r="F199" s="2"/>
      <c r="G199" s="2"/>
      <c r="H199" s="3"/>
    </row>
    <row r="200" spans="1:8" s="4" customFormat="1" x14ac:dyDescent="0.2">
      <c r="A200" s="77" t="s">
        <v>101</v>
      </c>
      <c r="B200" s="53">
        <v>100</v>
      </c>
      <c r="C200" s="66">
        <v>14.1</v>
      </c>
      <c r="D200" s="66">
        <v>15.3</v>
      </c>
      <c r="E200" s="66">
        <v>3.2</v>
      </c>
      <c r="F200" s="66">
        <v>205.9</v>
      </c>
      <c r="G200" s="62" t="s">
        <v>102</v>
      </c>
      <c r="H200" s="13" t="s">
        <v>103</v>
      </c>
    </row>
    <row r="201" spans="1:8" s="4" customFormat="1" x14ac:dyDescent="0.2">
      <c r="A201" s="69" t="s">
        <v>104</v>
      </c>
      <c r="B201" s="53">
        <v>150</v>
      </c>
      <c r="C201" s="26">
        <v>8.6</v>
      </c>
      <c r="D201" s="26">
        <v>6.09</v>
      </c>
      <c r="E201" s="26">
        <v>38.64</v>
      </c>
      <c r="F201" s="26">
        <v>243.75</v>
      </c>
      <c r="G201" s="21" t="s">
        <v>105</v>
      </c>
      <c r="H201" s="70" t="s">
        <v>106</v>
      </c>
    </row>
    <row r="202" spans="1:8" s="123" customFormat="1" ht="10.5" customHeight="1" x14ac:dyDescent="0.25">
      <c r="A202" s="13" t="s">
        <v>21</v>
      </c>
      <c r="B202" s="19">
        <v>215</v>
      </c>
      <c r="C202" s="14">
        <v>7.0000000000000007E-2</v>
      </c>
      <c r="D202" s="14">
        <v>0.02</v>
      </c>
      <c r="E202" s="16">
        <v>15</v>
      </c>
      <c r="F202" s="14">
        <v>60</v>
      </c>
      <c r="G202" s="21" t="s">
        <v>22</v>
      </c>
      <c r="H202" s="22" t="s">
        <v>23</v>
      </c>
    </row>
    <row r="203" spans="1:8" s="4" customFormat="1" x14ac:dyDescent="0.2">
      <c r="A203" s="69" t="s">
        <v>178</v>
      </c>
      <c r="B203" s="37">
        <v>20</v>
      </c>
      <c r="C203" s="24">
        <f>3.2/2</f>
        <v>1.6</v>
      </c>
      <c r="D203" s="24">
        <f>0.4/2</f>
        <v>0.2</v>
      </c>
      <c r="E203" s="24">
        <f>20.4/2</f>
        <v>10.199999999999999</v>
      </c>
      <c r="F203" s="24">
        <v>50</v>
      </c>
      <c r="G203" s="16" t="s">
        <v>46</v>
      </c>
      <c r="H203" s="13" t="s">
        <v>49</v>
      </c>
    </row>
    <row r="204" spans="1:8" s="4" customFormat="1" x14ac:dyDescent="0.2">
      <c r="A204" s="27" t="s">
        <v>25</v>
      </c>
      <c r="B204" s="28">
        <f>SUM(B200:B203)</f>
        <v>485</v>
      </c>
      <c r="C204" s="58">
        <f>SUM(C200:C203)</f>
        <v>24.37</v>
      </c>
      <c r="D204" s="58">
        <f>SUM(D200:D203)</f>
        <v>21.61</v>
      </c>
      <c r="E204" s="58">
        <f>SUM(E200:E203)</f>
        <v>67.040000000000006</v>
      </c>
      <c r="F204" s="58">
        <f>SUM(F200:F203)</f>
        <v>559.65</v>
      </c>
      <c r="G204" s="28"/>
      <c r="H204" s="17"/>
    </row>
    <row r="205" spans="1:8" s="4" customFormat="1" x14ac:dyDescent="0.2">
      <c r="A205" s="5" t="s">
        <v>179</v>
      </c>
      <c r="B205" s="50"/>
      <c r="C205" s="50"/>
      <c r="D205" s="50"/>
      <c r="E205" s="50"/>
      <c r="F205" s="50"/>
      <c r="G205" s="6"/>
      <c r="H205" s="7"/>
    </row>
    <row r="206" spans="1:8" s="4" customFormat="1" ht="12.75" customHeight="1" x14ac:dyDescent="0.2">
      <c r="A206" s="17" t="s">
        <v>79</v>
      </c>
      <c r="B206" s="128">
        <v>200</v>
      </c>
      <c r="C206" s="87">
        <v>1.38</v>
      </c>
      <c r="D206" s="87">
        <v>5.2</v>
      </c>
      <c r="E206" s="87">
        <v>8.92</v>
      </c>
      <c r="F206" s="87">
        <v>88.2</v>
      </c>
      <c r="G206" s="124" t="s">
        <v>80</v>
      </c>
      <c r="H206" s="129" t="s">
        <v>81</v>
      </c>
    </row>
    <row r="207" spans="1:8" s="4" customFormat="1" x14ac:dyDescent="0.2">
      <c r="A207" s="77" t="s">
        <v>101</v>
      </c>
      <c r="B207" s="53">
        <v>100</v>
      </c>
      <c r="C207" s="66">
        <v>14.1</v>
      </c>
      <c r="D207" s="66">
        <v>15.3</v>
      </c>
      <c r="E207" s="66">
        <v>3.2</v>
      </c>
      <c r="F207" s="66">
        <v>205.9</v>
      </c>
      <c r="G207" s="62" t="s">
        <v>102</v>
      </c>
      <c r="H207" s="13" t="s">
        <v>103</v>
      </c>
    </row>
    <row r="208" spans="1:8" s="4" customFormat="1" x14ac:dyDescent="0.2">
      <c r="A208" s="69" t="s">
        <v>104</v>
      </c>
      <c r="B208" s="53">
        <v>150</v>
      </c>
      <c r="C208" s="26">
        <v>8.6</v>
      </c>
      <c r="D208" s="26">
        <v>6.09</v>
      </c>
      <c r="E208" s="26">
        <v>38.64</v>
      </c>
      <c r="F208" s="26">
        <v>243.75</v>
      </c>
      <c r="G208" s="21" t="s">
        <v>105</v>
      </c>
      <c r="H208" s="70" t="s">
        <v>106</v>
      </c>
    </row>
    <row r="209" spans="1:256" s="4" customFormat="1" x14ac:dyDescent="0.2">
      <c r="A209" s="17" t="s">
        <v>54</v>
      </c>
      <c r="B209" s="37">
        <v>100</v>
      </c>
      <c r="C209" s="24">
        <v>0.4</v>
      </c>
      <c r="D209" s="24">
        <v>0.4</v>
      </c>
      <c r="E209" s="24">
        <f>19.6/2</f>
        <v>9.8000000000000007</v>
      </c>
      <c r="F209" s="24">
        <f>94/2</f>
        <v>47</v>
      </c>
      <c r="G209" s="38" t="s">
        <v>55</v>
      </c>
      <c r="H209" s="17" t="s">
        <v>56</v>
      </c>
    </row>
    <row r="210" spans="1:256" s="4" customFormat="1" x14ac:dyDescent="0.2">
      <c r="A210" s="17" t="s">
        <v>88</v>
      </c>
      <c r="B210" s="14">
        <v>200</v>
      </c>
      <c r="C210" s="14">
        <v>0</v>
      </c>
      <c r="D210" s="14">
        <v>0</v>
      </c>
      <c r="E210" s="14">
        <v>19.97</v>
      </c>
      <c r="F210" s="14">
        <v>76</v>
      </c>
      <c r="G210" s="16" t="s">
        <v>89</v>
      </c>
      <c r="H210" s="13" t="s">
        <v>90</v>
      </c>
    </row>
    <row r="211" spans="1:256" s="4" customFormat="1" x14ac:dyDescent="0.2">
      <c r="A211" s="69" t="s">
        <v>45</v>
      </c>
      <c r="B211" s="24">
        <v>20</v>
      </c>
      <c r="C211" s="25">
        <v>1.3</v>
      </c>
      <c r="D211" s="25">
        <v>0.2</v>
      </c>
      <c r="E211" s="25">
        <v>8.6</v>
      </c>
      <c r="F211" s="25">
        <v>43</v>
      </c>
      <c r="G211" s="26">
        <v>11</v>
      </c>
      <c r="H211" s="13" t="s">
        <v>47</v>
      </c>
    </row>
    <row r="212" spans="1:256" s="4" customFormat="1" x14ac:dyDescent="0.2">
      <c r="A212" s="27" t="s">
        <v>25</v>
      </c>
      <c r="B212" s="28">
        <f>SUM(B206:B211)</f>
        <v>770</v>
      </c>
      <c r="C212" s="29">
        <f>SUM(C206:C211)</f>
        <v>25.779999999999998</v>
      </c>
      <c r="D212" s="29">
        <f>SUM(D206:D211)</f>
        <v>27.189999999999998</v>
      </c>
      <c r="E212" s="29">
        <f>SUM(E206:E211)</f>
        <v>89.13</v>
      </c>
      <c r="F212" s="29">
        <f>SUM(F206:F211)</f>
        <v>703.85</v>
      </c>
      <c r="G212" s="28"/>
      <c r="H212" s="17"/>
    </row>
    <row r="213" spans="1:256" s="4" customFormat="1" x14ac:dyDescent="0.2">
      <c r="A213" s="1" t="s">
        <v>180</v>
      </c>
      <c r="B213" s="2"/>
      <c r="C213" s="2"/>
      <c r="D213" s="2"/>
      <c r="E213" s="2"/>
      <c r="F213" s="2"/>
      <c r="G213" s="2"/>
      <c r="H213" s="3"/>
    </row>
    <row r="214" spans="1:256" s="107" customFormat="1" x14ac:dyDescent="0.25">
      <c r="A214" s="23" t="s">
        <v>95</v>
      </c>
      <c r="B214" s="132">
        <v>100</v>
      </c>
      <c r="C214" s="66">
        <v>12.03</v>
      </c>
      <c r="D214" s="66">
        <v>12.3</v>
      </c>
      <c r="E214" s="66">
        <v>27.3</v>
      </c>
      <c r="F214" s="66">
        <v>266.3</v>
      </c>
      <c r="G214" s="105" t="s">
        <v>96</v>
      </c>
      <c r="H214" s="131" t="s">
        <v>97</v>
      </c>
    </row>
    <row r="215" spans="1:256" s="123" customFormat="1" ht="10.5" customHeight="1" x14ac:dyDescent="0.25">
      <c r="A215" s="13" t="s">
        <v>21</v>
      </c>
      <c r="B215" s="19">
        <v>215</v>
      </c>
      <c r="C215" s="14">
        <v>7.0000000000000007E-2</v>
      </c>
      <c r="D215" s="14">
        <v>0.02</v>
      </c>
      <c r="E215" s="16">
        <v>15</v>
      </c>
      <c r="F215" s="14">
        <v>60</v>
      </c>
      <c r="G215" s="21" t="s">
        <v>22</v>
      </c>
      <c r="H215" s="22" t="s">
        <v>23</v>
      </c>
    </row>
    <row r="216" spans="1:256" s="4" customFormat="1" x14ac:dyDescent="0.2">
      <c r="A216" s="44" t="s">
        <v>25</v>
      </c>
      <c r="B216" s="45">
        <f>SUM(B214:B215)</f>
        <v>315</v>
      </c>
      <c r="C216" s="45">
        <f>SUM(C214:C215)</f>
        <v>12.1</v>
      </c>
      <c r="D216" s="45">
        <f>SUM(D214:D215)</f>
        <v>12.32</v>
      </c>
      <c r="E216" s="45">
        <f>SUM(E214:E215)</f>
        <v>42.3</v>
      </c>
      <c r="F216" s="45">
        <f>SUM(F214:F215)</f>
        <v>326.3</v>
      </c>
      <c r="G216" s="46"/>
      <c r="H216" s="47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  <c r="ER216" s="48"/>
      <c r="ES216" s="48"/>
      <c r="ET216" s="48"/>
      <c r="EU216" s="48"/>
      <c r="EV216" s="48"/>
      <c r="EW216" s="48"/>
      <c r="EX216" s="48"/>
      <c r="EY216" s="48"/>
      <c r="EZ216" s="48"/>
      <c r="FA216" s="48"/>
      <c r="FB216" s="48"/>
      <c r="FC216" s="48"/>
      <c r="FD216" s="48"/>
      <c r="FE216" s="48"/>
      <c r="FF216" s="48"/>
      <c r="FG216" s="48"/>
      <c r="FH216" s="48"/>
      <c r="FI216" s="48"/>
      <c r="FJ216" s="48"/>
      <c r="FK216" s="48"/>
      <c r="FL216" s="48"/>
      <c r="FM216" s="48"/>
      <c r="FN216" s="48"/>
      <c r="FO216" s="48"/>
      <c r="FP216" s="48"/>
      <c r="FQ216" s="48"/>
      <c r="FR216" s="48"/>
      <c r="FS216" s="48"/>
      <c r="FT216" s="48"/>
      <c r="FU216" s="48"/>
      <c r="FV216" s="48"/>
      <c r="FW216" s="48"/>
      <c r="FX216" s="48"/>
      <c r="FY216" s="48"/>
      <c r="FZ216" s="48"/>
      <c r="GA216" s="48"/>
      <c r="GB216" s="48"/>
      <c r="GC216" s="48"/>
      <c r="GD216" s="48"/>
      <c r="GE216" s="48"/>
      <c r="GF216" s="48"/>
      <c r="GG216" s="48"/>
      <c r="GH216" s="48"/>
      <c r="GI216" s="48"/>
      <c r="GJ216" s="48"/>
      <c r="GK216" s="48"/>
      <c r="GL216" s="48"/>
      <c r="GM216" s="48"/>
      <c r="GN216" s="48"/>
      <c r="GO216" s="48"/>
      <c r="GP216" s="48"/>
      <c r="GQ216" s="48"/>
      <c r="GR216" s="48"/>
      <c r="GS216" s="48"/>
      <c r="GT216" s="48"/>
      <c r="GU216" s="48"/>
      <c r="GV216" s="48"/>
      <c r="GW216" s="48"/>
      <c r="GX216" s="48"/>
      <c r="GY216" s="48"/>
      <c r="GZ216" s="48"/>
      <c r="HA216" s="48"/>
      <c r="HB216" s="48"/>
      <c r="HC216" s="48"/>
      <c r="HD216" s="48"/>
      <c r="HE216" s="48"/>
      <c r="HF216" s="48"/>
      <c r="HG216" s="48"/>
      <c r="HH216" s="48"/>
      <c r="HI216" s="48"/>
      <c r="HJ216" s="48"/>
      <c r="HK216" s="48"/>
      <c r="HL216" s="48"/>
      <c r="HM216" s="48"/>
      <c r="HN216" s="48"/>
      <c r="HO216" s="48"/>
      <c r="HP216" s="48"/>
      <c r="HQ216" s="48"/>
      <c r="HR216" s="48"/>
      <c r="HS216" s="48"/>
      <c r="HT216" s="48"/>
      <c r="HU216" s="48"/>
      <c r="HV216" s="48"/>
      <c r="HW216" s="48"/>
      <c r="HX216" s="48"/>
      <c r="HY216" s="48"/>
      <c r="HZ216" s="48"/>
      <c r="IA216" s="48"/>
      <c r="IB216" s="48"/>
      <c r="IC216" s="48"/>
      <c r="ID216" s="48"/>
      <c r="IE216" s="48"/>
      <c r="IF216" s="48"/>
      <c r="IG216" s="48"/>
      <c r="IH216" s="48"/>
      <c r="II216" s="48"/>
      <c r="IJ216" s="48"/>
      <c r="IK216" s="48"/>
      <c r="IL216" s="48"/>
      <c r="IM216" s="48"/>
      <c r="IN216" s="48"/>
      <c r="IO216" s="48"/>
      <c r="IP216" s="48"/>
      <c r="IQ216" s="48"/>
      <c r="IR216" s="48"/>
      <c r="IS216" s="48"/>
      <c r="IT216" s="48"/>
      <c r="IU216" s="48"/>
      <c r="IV216" s="48"/>
    </row>
    <row r="217" spans="1:256" s="4" customFormat="1" x14ac:dyDescent="0.2">
      <c r="A217" s="49" t="s">
        <v>72</v>
      </c>
      <c r="B217" s="6"/>
      <c r="C217" s="6"/>
      <c r="D217" s="6"/>
      <c r="E217" s="6"/>
      <c r="F217" s="6"/>
      <c r="G217" s="50"/>
      <c r="H217" s="51"/>
    </row>
    <row r="218" spans="1:256" s="4" customFormat="1" x14ac:dyDescent="0.2">
      <c r="A218" s="8" t="s">
        <v>2</v>
      </c>
      <c r="B218" s="5"/>
      <c r="C218" s="6"/>
      <c r="D218" s="6"/>
      <c r="E218" s="6"/>
      <c r="F218" s="6"/>
      <c r="G218" s="8" t="s">
        <v>4</v>
      </c>
      <c r="H218" s="8" t="s">
        <v>5</v>
      </c>
    </row>
    <row r="219" spans="1:256" s="4" customFormat="1" ht="13.5" customHeight="1" x14ac:dyDescent="0.2">
      <c r="A219" s="52"/>
      <c r="B219" s="10" t="s">
        <v>6</v>
      </c>
      <c r="C219" s="11" t="s">
        <v>7</v>
      </c>
      <c r="D219" s="11" t="s">
        <v>8</v>
      </c>
      <c r="E219" s="11" t="s">
        <v>9</v>
      </c>
      <c r="F219" s="11" t="s">
        <v>10</v>
      </c>
      <c r="G219" s="52"/>
      <c r="H219" s="52"/>
    </row>
    <row r="220" spans="1:256" s="4" customFormat="1" x14ac:dyDescent="0.2">
      <c r="A220" s="1" t="s">
        <v>173</v>
      </c>
      <c r="B220" s="2"/>
      <c r="C220" s="2"/>
      <c r="D220" s="2"/>
      <c r="E220" s="2"/>
      <c r="F220" s="2"/>
      <c r="G220" s="2"/>
      <c r="H220" s="3"/>
    </row>
    <row r="221" spans="1:256" s="113" customFormat="1" x14ac:dyDescent="0.2">
      <c r="A221" s="110" t="s">
        <v>98</v>
      </c>
      <c r="B221" s="111">
        <v>200</v>
      </c>
      <c r="C221" s="112">
        <v>1.56</v>
      </c>
      <c r="D221" s="112">
        <v>5.2</v>
      </c>
      <c r="E221" s="112">
        <v>8.6</v>
      </c>
      <c r="F221" s="112">
        <v>87.89</v>
      </c>
      <c r="G221" s="20" t="s">
        <v>99</v>
      </c>
      <c r="H221" s="95" t="s">
        <v>100</v>
      </c>
    </row>
    <row r="222" spans="1:256" s="123" customFormat="1" x14ac:dyDescent="0.25">
      <c r="A222" s="13" t="s">
        <v>201</v>
      </c>
      <c r="B222" s="133">
        <v>60</v>
      </c>
      <c r="C222" s="24">
        <v>7.65</v>
      </c>
      <c r="D222" s="24">
        <v>8.49</v>
      </c>
      <c r="E222" s="24">
        <v>22.6</v>
      </c>
      <c r="F222" s="24">
        <v>199.8</v>
      </c>
      <c r="G222" s="38" t="s">
        <v>202</v>
      </c>
      <c r="H222" s="13" t="s">
        <v>203</v>
      </c>
    </row>
    <row r="223" spans="1:256" s="4" customFormat="1" x14ac:dyDescent="0.2">
      <c r="A223" s="17" t="s">
        <v>147</v>
      </c>
      <c r="B223" s="143">
        <v>200</v>
      </c>
      <c r="C223" s="66">
        <v>0.16</v>
      </c>
      <c r="D223" s="66">
        <v>0.16</v>
      </c>
      <c r="E223" s="66">
        <v>27.88</v>
      </c>
      <c r="F223" s="66">
        <v>114.6</v>
      </c>
      <c r="G223" s="62" t="s">
        <v>148</v>
      </c>
      <c r="H223" s="13" t="s">
        <v>149</v>
      </c>
    </row>
    <row r="224" spans="1:256" s="4" customFormat="1" x14ac:dyDescent="0.2">
      <c r="A224" s="69" t="s">
        <v>45</v>
      </c>
      <c r="B224" s="24">
        <v>20</v>
      </c>
      <c r="C224" s="25">
        <v>1.3</v>
      </c>
      <c r="D224" s="25">
        <v>0.2</v>
      </c>
      <c r="E224" s="25">
        <v>8.6</v>
      </c>
      <c r="F224" s="25">
        <v>43</v>
      </c>
      <c r="G224" s="26">
        <v>11</v>
      </c>
      <c r="H224" s="13" t="s">
        <v>47</v>
      </c>
    </row>
    <row r="225" spans="1:8" s="4" customFormat="1" x14ac:dyDescent="0.2">
      <c r="A225" s="27" t="s">
        <v>25</v>
      </c>
      <c r="B225" s="28">
        <f>SUM(B221:B224)</f>
        <v>480</v>
      </c>
      <c r="C225" s="58">
        <f>SUM(C221:C224)</f>
        <v>10.670000000000002</v>
      </c>
      <c r="D225" s="58">
        <f>SUM(D221:D224)</f>
        <v>14.05</v>
      </c>
      <c r="E225" s="58">
        <f>SUM(E221:E224)</f>
        <v>67.679999999999993</v>
      </c>
      <c r="F225" s="58">
        <f>SUM(F221:F224)</f>
        <v>445.28999999999996</v>
      </c>
      <c r="G225" s="28"/>
      <c r="H225" s="17"/>
    </row>
    <row r="226" spans="1:8" s="4" customFormat="1" x14ac:dyDescent="0.2">
      <c r="A226" s="1" t="s">
        <v>177</v>
      </c>
      <c r="B226" s="2"/>
      <c r="C226" s="2"/>
      <c r="D226" s="2"/>
      <c r="E226" s="2"/>
      <c r="F226" s="2"/>
      <c r="G226" s="2"/>
      <c r="H226" s="3"/>
    </row>
    <row r="227" spans="1:8" s="4" customFormat="1" x14ac:dyDescent="0.2">
      <c r="A227" s="69" t="s">
        <v>63</v>
      </c>
      <c r="B227" s="14">
        <v>90</v>
      </c>
      <c r="C227" s="24">
        <v>11.52</v>
      </c>
      <c r="D227" s="24">
        <v>13</v>
      </c>
      <c r="E227" s="24">
        <v>4.05</v>
      </c>
      <c r="F227" s="24">
        <v>189.6</v>
      </c>
      <c r="G227" s="14" t="s">
        <v>64</v>
      </c>
      <c r="H227" s="17" t="s">
        <v>65</v>
      </c>
    </row>
    <row r="228" spans="1:8" s="4" customFormat="1" ht="22.5" x14ac:dyDescent="0.2">
      <c r="A228" s="17" t="s">
        <v>85</v>
      </c>
      <c r="B228" s="37">
        <v>150</v>
      </c>
      <c r="C228" s="130">
        <v>3.65</v>
      </c>
      <c r="D228" s="130">
        <v>5.37</v>
      </c>
      <c r="E228" s="130">
        <v>36.68</v>
      </c>
      <c r="F228" s="130">
        <v>209.7</v>
      </c>
      <c r="G228" s="21" t="s">
        <v>86</v>
      </c>
      <c r="H228" s="22" t="s">
        <v>87</v>
      </c>
    </row>
    <row r="229" spans="1:8" s="123" customFormat="1" ht="10.5" customHeight="1" x14ac:dyDescent="0.25">
      <c r="A229" s="13" t="s">
        <v>21</v>
      </c>
      <c r="B229" s="19">
        <v>215</v>
      </c>
      <c r="C229" s="14">
        <v>7.0000000000000007E-2</v>
      </c>
      <c r="D229" s="14">
        <v>0.02</v>
      </c>
      <c r="E229" s="16">
        <v>15</v>
      </c>
      <c r="F229" s="14">
        <v>60</v>
      </c>
      <c r="G229" s="21" t="s">
        <v>22</v>
      </c>
      <c r="H229" s="22" t="s">
        <v>23</v>
      </c>
    </row>
    <row r="230" spans="1:8" s="4" customFormat="1" x14ac:dyDescent="0.2">
      <c r="A230" s="69" t="s">
        <v>178</v>
      </c>
      <c r="B230" s="37">
        <v>20</v>
      </c>
      <c r="C230" s="24">
        <f>3.2/2</f>
        <v>1.6</v>
      </c>
      <c r="D230" s="24">
        <f>0.4/2</f>
        <v>0.2</v>
      </c>
      <c r="E230" s="24">
        <f>20.4/2</f>
        <v>10.199999999999999</v>
      </c>
      <c r="F230" s="24">
        <v>50</v>
      </c>
      <c r="G230" s="16" t="s">
        <v>46</v>
      </c>
      <c r="H230" s="13" t="s">
        <v>49</v>
      </c>
    </row>
    <row r="231" spans="1:8" s="4" customFormat="1" x14ac:dyDescent="0.2">
      <c r="A231" s="27" t="s">
        <v>25</v>
      </c>
      <c r="B231" s="28">
        <f>SUM(B227:B230)</f>
        <v>475</v>
      </c>
      <c r="C231" s="58">
        <f>SUM(C227:C230)</f>
        <v>16.84</v>
      </c>
      <c r="D231" s="58">
        <f>SUM(D227:D230)</f>
        <v>18.59</v>
      </c>
      <c r="E231" s="58">
        <f>SUM(E227:E230)</f>
        <v>65.929999999999993</v>
      </c>
      <c r="F231" s="58">
        <f>SUM(F227:F230)</f>
        <v>509.29999999999995</v>
      </c>
      <c r="G231" s="28"/>
      <c r="H231" s="17"/>
    </row>
    <row r="232" spans="1:8" s="4" customFormat="1" x14ac:dyDescent="0.2">
      <c r="A232" s="5" t="s">
        <v>179</v>
      </c>
      <c r="B232" s="50"/>
      <c r="C232" s="50"/>
      <c r="D232" s="50"/>
      <c r="E232" s="50"/>
      <c r="F232" s="50"/>
      <c r="G232" s="6"/>
      <c r="H232" s="7"/>
    </row>
    <row r="233" spans="1:8" s="113" customFormat="1" x14ac:dyDescent="0.2">
      <c r="A233" s="110" t="s">
        <v>98</v>
      </c>
      <c r="B233" s="111">
        <v>200</v>
      </c>
      <c r="C233" s="112">
        <v>1.56</v>
      </c>
      <c r="D233" s="112">
        <v>5.2</v>
      </c>
      <c r="E233" s="112">
        <v>8.6</v>
      </c>
      <c r="F233" s="112">
        <v>87.89</v>
      </c>
      <c r="G233" s="20" t="s">
        <v>99</v>
      </c>
      <c r="H233" s="95" t="s">
        <v>100</v>
      </c>
    </row>
    <row r="234" spans="1:8" s="4" customFormat="1" x14ac:dyDescent="0.2">
      <c r="A234" s="69" t="s">
        <v>63</v>
      </c>
      <c r="B234" s="14">
        <v>90</v>
      </c>
      <c r="C234" s="24">
        <v>11.52</v>
      </c>
      <c r="D234" s="24">
        <v>13</v>
      </c>
      <c r="E234" s="24">
        <v>4.05</v>
      </c>
      <c r="F234" s="24">
        <v>189.6</v>
      </c>
      <c r="G234" s="14" t="s">
        <v>64</v>
      </c>
      <c r="H234" s="17" t="s">
        <v>65</v>
      </c>
    </row>
    <row r="235" spans="1:8" s="4" customFormat="1" ht="24" customHeight="1" x14ac:dyDescent="0.2">
      <c r="A235" s="17" t="s">
        <v>85</v>
      </c>
      <c r="B235" s="37">
        <v>150</v>
      </c>
      <c r="C235" s="130">
        <v>3.65</v>
      </c>
      <c r="D235" s="130">
        <v>5.37</v>
      </c>
      <c r="E235" s="130">
        <v>36.68</v>
      </c>
      <c r="F235" s="130">
        <v>209.7</v>
      </c>
      <c r="G235" s="21" t="s">
        <v>86</v>
      </c>
      <c r="H235" s="22" t="s">
        <v>87</v>
      </c>
    </row>
    <row r="236" spans="1:8" s="4" customFormat="1" ht="33.75" customHeight="1" x14ac:dyDescent="0.2">
      <c r="A236" s="77" t="s">
        <v>39</v>
      </c>
      <c r="B236" s="53">
        <v>60</v>
      </c>
      <c r="C236" s="87">
        <v>1.41</v>
      </c>
      <c r="D236" s="87">
        <v>0.09</v>
      </c>
      <c r="E236" s="87">
        <v>4.05</v>
      </c>
      <c r="F236" s="87">
        <v>22.5</v>
      </c>
      <c r="G236" s="78" t="s">
        <v>40</v>
      </c>
      <c r="H236" s="125" t="s">
        <v>41</v>
      </c>
    </row>
    <row r="237" spans="1:8" s="4" customFormat="1" x14ac:dyDescent="0.2">
      <c r="A237" s="17" t="s">
        <v>147</v>
      </c>
      <c r="B237" s="143">
        <v>200</v>
      </c>
      <c r="C237" s="66">
        <v>0.16</v>
      </c>
      <c r="D237" s="66">
        <v>0.16</v>
      </c>
      <c r="E237" s="66">
        <v>27.88</v>
      </c>
      <c r="F237" s="66">
        <v>114.6</v>
      </c>
      <c r="G237" s="62" t="s">
        <v>148</v>
      </c>
      <c r="H237" s="13" t="s">
        <v>149</v>
      </c>
    </row>
    <row r="238" spans="1:8" s="4" customFormat="1" x14ac:dyDescent="0.2">
      <c r="A238" s="69" t="s">
        <v>45</v>
      </c>
      <c r="B238" s="24">
        <v>20</v>
      </c>
      <c r="C238" s="25">
        <v>1.3</v>
      </c>
      <c r="D238" s="25">
        <v>0.2</v>
      </c>
      <c r="E238" s="25">
        <v>8.6</v>
      </c>
      <c r="F238" s="25">
        <v>43</v>
      </c>
      <c r="G238" s="26">
        <v>11</v>
      </c>
      <c r="H238" s="13" t="s">
        <v>47</v>
      </c>
    </row>
    <row r="239" spans="1:8" s="4" customFormat="1" x14ac:dyDescent="0.2">
      <c r="A239" s="27" t="s">
        <v>25</v>
      </c>
      <c r="B239" s="28">
        <f>SUM(B233:B238)</f>
        <v>720</v>
      </c>
      <c r="C239" s="29">
        <f>SUM(C233:C238)</f>
        <v>19.600000000000001</v>
      </c>
      <c r="D239" s="29">
        <f>SUM(D233:D238)</f>
        <v>24.02</v>
      </c>
      <c r="E239" s="29">
        <f>SUM(E233:E238)</f>
        <v>89.859999999999985</v>
      </c>
      <c r="F239" s="29">
        <f>SUM(F233:F238)</f>
        <v>667.29</v>
      </c>
      <c r="G239" s="28"/>
      <c r="H239" s="17"/>
    </row>
    <row r="240" spans="1:8" s="4" customFormat="1" x14ac:dyDescent="0.2">
      <c r="A240" s="1" t="s">
        <v>180</v>
      </c>
      <c r="B240" s="2"/>
      <c r="C240" s="2"/>
      <c r="D240" s="2"/>
      <c r="E240" s="2"/>
      <c r="F240" s="2"/>
      <c r="G240" s="2"/>
      <c r="H240" s="3"/>
    </row>
    <row r="241" spans="1:256" s="123" customFormat="1" x14ac:dyDescent="0.25">
      <c r="A241" s="13" t="s">
        <v>201</v>
      </c>
      <c r="B241" s="59">
        <v>100</v>
      </c>
      <c r="C241" s="33">
        <v>12.78</v>
      </c>
      <c r="D241" s="33">
        <v>14.16</v>
      </c>
      <c r="E241" s="33">
        <v>37.659999999999997</v>
      </c>
      <c r="F241" s="33">
        <v>333</v>
      </c>
      <c r="G241" s="38" t="s">
        <v>202</v>
      </c>
      <c r="H241" s="13" t="s">
        <v>203</v>
      </c>
    </row>
    <row r="242" spans="1:256" s="123" customFormat="1" ht="10.5" customHeight="1" x14ac:dyDescent="0.25">
      <c r="A242" s="13" t="s">
        <v>21</v>
      </c>
      <c r="B242" s="19">
        <v>215</v>
      </c>
      <c r="C242" s="14">
        <v>7.0000000000000007E-2</v>
      </c>
      <c r="D242" s="14">
        <v>0.02</v>
      </c>
      <c r="E242" s="16">
        <v>15</v>
      </c>
      <c r="F242" s="14">
        <v>60</v>
      </c>
      <c r="G242" s="21" t="s">
        <v>22</v>
      </c>
      <c r="H242" s="22" t="s">
        <v>23</v>
      </c>
    </row>
    <row r="243" spans="1:256" s="4" customFormat="1" x14ac:dyDescent="0.2">
      <c r="A243" s="144" t="s">
        <v>91</v>
      </c>
      <c r="B243" s="145"/>
      <c r="C243" s="145"/>
      <c r="D243" s="145"/>
      <c r="E243" s="145"/>
      <c r="F243" s="145"/>
      <c r="G243" s="145"/>
      <c r="H243" s="146"/>
    </row>
    <row r="244" spans="1:256" s="4" customFormat="1" x14ac:dyDescent="0.2">
      <c r="A244" s="8" t="s">
        <v>2</v>
      </c>
      <c r="B244" s="45">
        <f>SUM(B241:B242)</f>
        <v>315</v>
      </c>
      <c r="C244" s="45">
        <f>SUM(C241:C242)</f>
        <v>12.85</v>
      </c>
      <c r="D244" s="45">
        <f>SUM(D241:D242)</f>
        <v>14.18</v>
      </c>
      <c r="E244" s="45">
        <f>SUM(E241:E242)</f>
        <v>52.66</v>
      </c>
      <c r="F244" s="45">
        <f>SUM(F241:F242)</f>
        <v>393</v>
      </c>
      <c r="G244" s="8" t="s">
        <v>4</v>
      </c>
      <c r="H244" s="8" t="s">
        <v>5</v>
      </c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  <c r="ET244" s="48"/>
      <c r="EU244" s="48"/>
      <c r="EV244" s="48"/>
      <c r="EW244" s="48"/>
      <c r="EX244" s="48"/>
      <c r="EY244" s="48"/>
      <c r="EZ244" s="48"/>
      <c r="FA244" s="48"/>
      <c r="FB244" s="48"/>
      <c r="FC244" s="48"/>
      <c r="FD244" s="48"/>
      <c r="FE244" s="48"/>
      <c r="FF244" s="48"/>
      <c r="FG244" s="48"/>
      <c r="FH244" s="48"/>
      <c r="FI244" s="48"/>
      <c r="FJ244" s="48"/>
      <c r="FK244" s="48"/>
      <c r="FL244" s="48"/>
      <c r="FM244" s="48"/>
      <c r="FN244" s="48"/>
      <c r="FO244" s="48"/>
      <c r="FP244" s="48"/>
      <c r="FQ244" s="48"/>
      <c r="FR244" s="48"/>
      <c r="FS244" s="48"/>
      <c r="FT244" s="48"/>
      <c r="FU244" s="48"/>
      <c r="FV244" s="48"/>
      <c r="FW244" s="48"/>
      <c r="FX244" s="48"/>
      <c r="FY244" s="48"/>
      <c r="FZ244" s="48"/>
      <c r="GA244" s="48"/>
      <c r="GB244" s="48"/>
      <c r="GC244" s="48"/>
      <c r="GD244" s="48"/>
      <c r="GE244" s="48"/>
      <c r="GF244" s="48"/>
      <c r="GG244" s="48"/>
      <c r="GH244" s="48"/>
      <c r="GI244" s="48"/>
      <c r="GJ244" s="48"/>
      <c r="GK244" s="48"/>
      <c r="GL244" s="48"/>
      <c r="GM244" s="48"/>
      <c r="GN244" s="48"/>
      <c r="GO244" s="48"/>
      <c r="GP244" s="48"/>
      <c r="GQ244" s="48"/>
      <c r="GR244" s="48"/>
      <c r="GS244" s="48"/>
      <c r="GT244" s="48"/>
      <c r="GU244" s="48"/>
      <c r="GV244" s="48"/>
      <c r="GW244" s="48"/>
      <c r="GX244" s="48"/>
      <c r="GY244" s="48"/>
      <c r="GZ244" s="48"/>
      <c r="HA244" s="48"/>
      <c r="HB244" s="48"/>
      <c r="HC244" s="48"/>
      <c r="HD244" s="48"/>
      <c r="HE244" s="48"/>
      <c r="HF244" s="48"/>
      <c r="HG244" s="48"/>
      <c r="HH244" s="48"/>
      <c r="HI244" s="48"/>
      <c r="HJ244" s="48"/>
      <c r="HK244" s="48"/>
      <c r="HL244" s="48"/>
      <c r="HM244" s="48"/>
      <c r="HN244" s="48"/>
      <c r="HO244" s="48"/>
      <c r="HP244" s="48"/>
      <c r="HQ244" s="48"/>
      <c r="HR244" s="48"/>
      <c r="HS244" s="48"/>
      <c r="HT244" s="48"/>
      <c r="HU244" s="48"/>
      <c r="HV244" s="48"/>
      <c r="HW244" s="48"/>
      <c r="HX244" s="48"/>
      <c r="HY244" s="48"/>
      <c r="HZ244" s="48"/>
      <c r="IA244" s="48"/>
      <c r="IB244" s="48"/>
      <c r="IC244" s="48"/>
      <c r="ID244" s="48"/>
      <c r="IE244" s="48"/>
      <c r="IF244" s="48"/>
      <c r="IG244" s="48"/>
      <c r="IH244" s="48"/>
      <c r="II244" s="48"/>
      <c r="IJ244" s="48"/>
      <c r="IK244" s="48"/>
      <c r="IL244" s="48"/>
      <c r="IM244" s="48"/>
      <c r="IN244" s="48"/>
      <c r="IO244" s="48"/>
      <c r="IP244" s="48"/>
      <c r="IQ244" s="48"/>
      <c r="IR244" s="48"/>
      <c r="IS244" s="48"/>
      <c r="IT244" s="48"/>
      <c r="IU244" s="48"/>
      <c r="IV244" s="48"/>
    </row>
    <row r="245" spans="1:256" s="4" customFormat="1" ht="22.5" x14ac:dyDescent="0.2">
      <c r="A245" s="52"/>
      <c r="B245" s="10" t="s">
        <v>6</v>
      </c>
      <c r="C245" s="11" t="s">
        <v>7</v>
      </c>
      <c r="D245" s="11" t="s">
        <v>8</v>
      </c>
      <c r="E245" s="11" t="s">
        <v>9</v>
      </c>
      <c r="F245" s="11" t="s">
        <v>10</v>
      </c>
      <c r="G245" s="52"/>
      <c r="H245" s="52"/>
    </row>
    <row r="246" spans="1:256" s="4" customFormat="1" x14ac:dyDescent="0.2">
      <c r="A246" s="1" t="s">
        <v>173</v>
      </c>
      <c r="B246" s="2"/>
      <c r="C246" s="2"/>
      <c r="D246" s="2"/>
      <c r="E246" s="2"/>
      <c r="F246" s="2"/>
      <c r="G246" s="2"/>
      <c r="H246" s="3"/>
    </row>
    <row r="247" spans="1:256" s="4" customFormat="1" ht="13.5" customHeight="1" x14ac:dyDescent="0.2">
      <c r="A247" s="17" t="s">
        <v>114</v>
      </c>
      <c r="B247" s="37">
        <v>200</v>
      </c>
      <c r="C247" s="87">
        <v>1.62</v>
      </c>
      <c r="D247" s="87">
        <v>2.19</v>
      </c>
      <c r="E247" s="87">
        <v>12.81</v>
      </c>
      <c r="F247" s="87">
        <v>77.13</v>
      </c>
      <c r="G247" s="91" t="s">
        <v>115</v>
      </c>
      <c r="H247" s="13" t="s">
        <v>116</v>
      </c>
    </row>
    <row r="248" spans="1:256" s="123" customFormat="1" x14ac:dyDescent="0.2">
      <c r="A248" s="77" t="s">
        <v>192</v>
      </c>
      <c r="B248" s="53">
        <v>100</v>
      </c>
      <c r="C248" s="66">
        <v>7.5</v>
      </c>
      <c r="D248" s="66">
        <v>6.88</v>
      </c>
      <c r="E248" s="66">
        <v>38.880000000000003</v>
      </c>
      <c r="F248" s="66">
        <v>244.8</v>
      </c>
      <c r="G248" s="78" t="s">
        <v>193</v>
      </c>
      <c r="H248" s="71" t="s">
        <v>194</v>
      </c>
    </row>
    <row r="249" spans="1:256" s="4" customFormat="1" x14ac:dyDescent="0.2">
      <c r="A249" s="17" t="s">
        <v>42</v>
      </c>
      <c r="B249" s="14">
        <v>200</v>
      </c>
      <c r="C249" s="24">
        <v>0.15</v>
      </c>
      <c r="D249" s="24">
        <v>0.06</v>
      </c>
      <c r="E249" s="24">
        <v>20.65</v>
      </c>
      <c r="F249" s="24">
        <v>82.9</v>
      </c>
      <c r="G249" s="24" t="s">
        <v>43</v>
      </c>
      <c r="H249" s="13" t="s">
        <v>44</v>
      </c>
    </row>
    <row r="250" spans="1:256" s="4" customFormat="1" x14ac:dyDescent="0.2">
      <c r="A250" s="69" t="s">
        <v>45</v>
      </c>
      <c r="B250" s="24">
        <v>20</v>
      </c>
      <c r="C250" s="25">
        <v>1.3</v>
      </c>
      <c r="D250" s="25">
        <v>0.2</v>
      </c>
      <c r="E250" s="25">
        <v>8.6</v>
      </c>
      <c r="F250" s="25">
        <v>43</v>
      </c>
      <c r="G250" s="26">
        <v>11</v>
      </c>
      <c r="H250" s="13" t="s">
        <v>47</v>
      </c>
    </row>
    <row r="251" spans="1:256" s="4" customFormat="1" x14ac:dyDescent="0.2">
      <c r="A251" s="27" t="s">
        <v>25</v>
      </c>
      <c r="B251" s="28">
        <f>SUM(B247:B250)</f>
        <v>520</v>
      </c>
      <c r="C251" s="58">
        <f>SUM(C247:C250)</f>
        <v>10.570000000000002</v>
      </c>
      <c r="D251" s="58">
        <f>SUM(D247:D250)</f>
        <v>9.33</v>
      </c>
      <c r="E251" s="58">
        <f>SUM(E247:E250)</f>
        <v>80.94</v>
      </c>
      <c r="F251" s="58">
        <f>SUM(F247:F250)</f>
        <v>447.83000000000004</v>
      </c>
      <c r="G251" s="28"/>
      <c r="H251" s="17"/>
    </row>
    <row r="252" spans="1:256" s="4" customFormat="1" x14ac:dyDescent="0.2">
      <c r="A252" s="1" t="s">
        <v>177</v>
      </c>
      <c r="B252" s="2"/>
      <c r="C252" s="2"/>
      <c r="D252" s="2"/>
      <c r="E252" s="2"/>
      <c r="F252" s="2"/>
      <c r="G252" s="2"/>
      <c r="H252" s="3"/>
    </row>
    <row r="253" spans="1:256" s="4" customFormat="1" x14ac:dyDescent="0.2">
      <c r="A253" s="22" t="s">
        <v>156</v>
      </c>
      <c r="B253" s="14">
        <v>90</v>
      </c>
      <c r="C253" s="24">
        <v>14.7</v>
      </c>
      <c r="D253" s="24">
        <f>12.3*0.9</f>
        <v>11.07</v>
      </c>
      <c r="E253" s="24">
        <v>12.95</v>
      </c>
      <c r="F253" s="24">
        <f>242.41*0.9</f>
        <v>218.16900000000001</v>
      </c>
      <c r="G253" s="91" t="s">
        <v>205</v>
      </c>
      <c r="H253" s="13" t="s">
        <v>158</v>
      </c>
    </row>
    <row r="254" spans="1:256" s="4" customFormat="1" ht="12" customHeight="1" x14ac:dyDescent="0.2">
      <c r="A254" s="13" t="s">
        <v>36</v>
      </c>
      <c r="B254" s="14">
        <v>150</v>
      </c>
      <c r="C254" s="14">
        <v>3.06</v>
      </c>
      <c r="D254" s="14">
        <v>4.8</v>
      </c>
      <c r="E254" s="14">
        <v>20.440000000000001</v>
      </c>
      <c r="F254" s="14">
        <v>137.25</v>
      </c>
      <c r="G254" s="16" t="s">
        <v>37</v>
      </c>
      <c r="H254" s="13" t="s">
        <v>38</v>
      </c>
    </row>
    <row r="255" spans="1:256" s="123" customFormat="1" ht="10.5" customHeight="1" x14ac:dyDescent="0.25">
      <c r="A255" s="13" t="s">
        <v>21</v>
      </c>
      <c r="B255" s="19">
        <v>215</v>
      </c>
      <c r="C255" s="14">
        <v>7.0000000000000007E-2</v>
      </c>
      <c r="D255" s="14">
        <v>0.02</v>
      </c>
      <c r="E255" s="16">
        <v>15</v>
      </c>
      <c r="F255" s="14">
        <v>60</v>
      </c>
      <c r="G255" s="21" t="s">
        <v>22</v>
      </c>
      <c r="H255" s="22" t="s">
        <v>23</v>
      </c>
    </row>
    <row r="256" spans="1:256" s="4" customFormat="1" x14ac:dyDescent="0.2">
      <c r="A256" s="69" t="s">
        <v>178</v>
      </c>
      <c r="B256" s="37">
        <v>20</v>
      </c>
      <c r="C256" s="24">
        <f>3.2/2</f>
        <v>1.6</v>
      </c>
      <c r="D256" s="24">
        <f>0.4/2</f>
        <v>0.2</v>
      </c>
      <c r="E256" s="24">
        <f>20.4/2</f>
        <v>10.199999999999999</v>
      </c>
      <c r="F256" s="24">
        <v>50</v>
      </c>
      <c r="G256" s="16" t="s">
        <v>46</v>
      </c>
      <c r="H256" s="13" t="s">
        <v>49</v>
      </c>
    </row>
    <row r="257" spans="1:256" s="4" customFormat="1" x14ac:dyDescent="0.2">
      <c r="A257" s="27" t="s">
        <v>25</v>
      </c>
      <c r="B257" s="28">
        <f>SUM(B253:B256)</f>
        <v>475</v>
      </c>
      <c r="C257" s="58">
        <f>SUM(C253:C256)</f>
        <v>19.43</v>
      </c>
      <c r="D257" s="58">
        <f>SUM(D253:D256)</f>
        <v>16.09</v>
      </c>
      <c r="E257" s="58">
        <f>SUM(E253:E256)</f>
        <v>58.59</v>
      </c>
      <c r="F257" s="58">
        <f>SUM(F253:F256)</f>
        <v>465.41899999999998</v>
      </c>
      <c r="G257" s="28"/>
      <c r="H257" s="17"/>
    </row>
    <row r="258" spans="1:256" s="4" customFormat="1" x14ac:dyDescent="0.2">
      <c r="A258" s="5" t="s">
        <v>179</v>
      </c>
      <c r="B258" s="50"/>
      <c r="C258" s="50"/>
      <c r="D258" s="50"/>
      <c r="E258" s="50"/>
      <c r="F258" s="50"/>
      <c r="G258" s="6"/>
      <c r="H258" s="7"/>
    </row>
    <row r="259" spans="1:256" s="4" customFormat="1" ht="13.5" customHeight="1" x14ac:dyDescent="0.2">
      <c r="A259" s="17" t="s">
        <v>114</v>
      </c>
      <c r="B259" s="37">
        <v>200</v>
      </c>
      <c r="C259" s="87">
        <v>1.62</v>
      </c>
      <c r="D259" s="87">
        <v>2.19</v>
      </c>
      <c r="E259" s="87">
        <v>12.81</v>
      </c>
      <c r="F259" s="87">
        <v>77.13</v>
      </c>
      <c r="G259" s="124" t="s">
        <v>115</v>
      </c>
      <c r="H259" s="13" t="s">
        <v>116</v>
      </c>
    </row>
    <row r="260" spans="1:256" s="4" customFormat="1" x14ac:dyDescent="0.2">
      <c r="A260" s="22" t="s">
        <v>156</v>
      </c>
      <c r="B260" s="14">
        <v>90</v>
      </c>
      <c r="C260" s="24">
        <v>14.7</v>
      </c>
      <c r="D260" s="24">
        <f>12.3*0.9</f>
        <v>11.07</v>
      </c>
      <c r="E260" s="24">
        <v>12.95</v>
      </c>
      <c r="F260" s="24">
        <f>242.41*0.9</f>
        <v>218.16900000000001</v>
      </c>
      <c r="G260" s="91" t="s">
        <v>205</v>
      </c>
      <c r="H260" s="13" t="s">
        <v>158</v>
      </c>
    </row>
    <row r="261" spans="1:256" s="4" customFormat="1" ht="12.75" customHeight="1" x14ac:dyDescent="0.2">
      <c r="A261" s="13" t="s">
        <v>36</v>
      </c>
      <c r="B261" s="14">
        <v>150</v>
      </c>
      <c r="C261" s="14">
        <v>3.06</v>
      </c>
      <c r="D261" s="14">
        <v>4.8</v>
      </c>
      <c r="E261" s="14">
        <v>20.440000000000001</v>
      </c>
      <c r="F261" s="14">
        <v>137.25</v>
      </c>
      <c r="G261" s="16" t="s">
        <v>37</v>
      </c>
      <c r="H261" s="13" t="s">
        <v>38</v>
      </c>
    </row>
    <row r="262" spans="1:256" s="4" customFormat="1" x14ac:dyDescent="0.2">
      <c r="A262" s="17" t="s">
        <v>42</v>
      </c>
      <c r="B262" s="14">
        <v>200</v>
      </c>
      <c r="C262" s="24">
        <v>0.15</v>
      </c>
      <c r="D262" s="24">
        <v>0.06</v>
      </c>
      <c r="E262" s="24">
        <v>20.65</v>
      </c>
      <c r="F262" s="24">
        <v>82.9</v>
      </c>
      <c r="G262" s="24" t="s">
        <v>43</v>
      </c>
      <c r="H262" s="13" t="s">
        <v>44</v>
      </c>
    </row>
    <row r="263" spans="1:256" s="4" customFormat="1" x14ac:dyDescent="0.2">
      <c r="A263" s="69" t="s">
        <v>45</v>
      </c>
      <c r="B263" s="24">
        <v>20</v>
      </c>
      <c r="C263" s="25">
        <v>1.3</v>
      </c>
      <c r="D263" s="25">
        <v>0.2</v>
      </c>
      <c r="E263" s="25">
        <v>8.6</v>
      </c>
      <c r="F263" s="25">
        <v>43</v>
      </c>
      <c r="G263" s="26">
        <v>11</v>
      </c>
      <c r="H263" s="13" t="s">
        <v>47</v>
      </c>
    </row>
    <row r="264" spans="1:256" s="4" customFormat="1" x14ac:dyDescent="0.2">
      <c r="A264" s="27" t="s">
        <v>25</v>
      </c>
      <c r="B264" s="28">
        <f>SUM(B259:B263)</f>
        <v>660</v>
      </c>
      <c r="C264" s="29">
        <f>SUM(C259:C263)</f>
        <v>20.83</v>
      </c>
      <c r="D264" s="29">
        <f>SUM(D259:D263)</f>
        <v>18.319999999999997</v>
      </c>
      <c r="E264" s="29">
        <f>SUM(E259:E263)</f>
        <v>75.449999999999989</v>
      </c>
      <c r="F264" s="29">
        <f>SUM(F259:F263)</f>
        <v>558.44899999999996</v>
      </c>
      <c r="G264" s="28"/>
      <c r="H264" s="17"/>
    </row>
    <row r="265" spans="1:256" s="4" customFormat="1" x14ac:dyDescent="0.2">
      <c r="A265" s="1" t="s">
        <v>180</v>
      </c>
      <c r="B265" s="2"/>
      <c r="C265" s="2"/>
      <c r="D265" s="2"/>
      <c r="E265" s="2"/>
      <c r="F265" s="2"/>
      <c r="G265" s="2"/>
      <c r="H265" s="3"/>
    </row>
    <row r="266" spans="1:256" s="123" customFormat="1" x14ac:dyDescent="0.2">
      <c r="A266" s="77" t="s">
        <v>192</v>
      </c>
      <c r="B266" s="53">
        <v>100</v>
      </c>
      <c r="C266" s="66">
        <v>7.5</v>
      </c>
      <c r="D266" s="66">
        <v>6.88</v>
      </c>
      <c r="E266" s="66">
        <v>38.880000000000003</v>
      </c>
      <c r="F266" s="66">
        <v>244.8</v>
      </c>
      <c r="G266" s="78" t="s">
        <v>193</v>
      </c>
      <c r="H266" s="71" t="s">
        <v>194</v>
      </c>
    </row>
    <row r="267" spans="1:256" s="123" customFormat="1" ht="10.5" customHeight="1" x14ac:dyDescent="0.25">
      <c r="A267" s="13" t="s">
        <v>21</v>
      </c>
      <c r="B267" s="19">
        <v>215</v>
      </c>
      <c r="C267" s="14">
        <v>7.0000000000000007E-2</v>
      </c>
      <c r="D267" s="14">
        <v>0.02</v>
      </c>
      <c r="E267" s="16">
        <v>15</v>
      </c>
      <c r="F267" s="14">
        <v>60</v>
      </c>
      <c r="G267" s="21" t="s">
        <v>22</v>
      </c>
      <c r="H267" s="22" t="s">
        <v>23</v>
      </c>
    </row>
    <row r="268" spans="1:256" s="4" customFormat="1" x14ac:dyDescent="0.2">
      <c r="A268" s="44" t="s">
        <v>25</v>
      </c>
      <c r="B268" s="45">
        <f>SUM(B266:B267)</f>
        <v>315</v>
      </c>
      <c r="C268" s="45">
        <f>SUM(C266:C267)</f>
        <v>7.57</v>
      </c>
      <c r="D268" s="45">
        <f>SUM(D266:D267)</f>
        <v>6.8999999999999995</v>
      </c>
      <c r="E268" s="45">
        <f>SUM(E266:E267)</f>
        <v>53.88</v>
      </c>
      <c r="F268" s="45">
        <f>SUM(F266:F267)</f>
        <v>304.8</v>
      </c>
      <c r="G268" s="46"/>
      <c r="H268" s="47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  <c r="ER268" s="48"/>
      <c r="ES268" s="48"/>
      <c r="ET268" s="48"/>
      <c r="EU268" s="48"/>
      <c r="EV268" s="48"/>
      <c r="EW268" s="48"/>
      <c r="EX268" s="48"/>
      <c r="EY268" s="48"/>
      <c r="EZ268" s="48"/>
      <c r="FA268" s="48"/>
      <c r="FB268" s="48"/>
      <c r="FC268" s="48"/>
      <c r="FD268" s="48"/>
      <c r="FE268" s="48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8"/>
      <c r="GU268" s="48"/>
      <c r="GV268" s="48"/>
      <c r="GW268" s="48"/>
      <c r="GX268" s="48"/>
      <c r="GY268" s="48"/>
      <c r="GZ268" s="48"/>
      <c r="HA268" s="48"/>
      <c r="HB268" s="48"/>
      <c r="HC268" s="48"/>
      <c r="HD268" s="48"/>
      <c r="HE268" s="48"/>
      <c r="HF268" s="48"/>
      <c r="HG268" s="48"/>
      <c r="HH268" s="48"/>
      <c r="HI268" s="48"/>
      <c r="HJ268" s="48"/>
      <c r="HK268" s="48"/>
      <c r="HL268" s="48"/>
      <c r="HM268" s="48"/>
      <c r="HN268" s="48"/>
      <c r="HO268" s="48"/>
      <c r="HP268" s="48"/>
      <c r="HQ268" s="48"/>
      <c r="HR268" s="48"/>
      <c r="HS268" s="48"/>
      <c r="HT268" s="48"/>
      <c r="HU268" s="48"/>
      <c r="HV268" s="48"/>
      <c r="HW268" s="48"/>
      <c r="HX268" s="48"/>
      <c r="HY268" s="48"/>
      <c r="HZ268" s="48"/>
      <c r="IA268" s="48"/>
      <c r="IB268" s="48"/>
      <c r="IC268" s="48"/>
      <c r="ID268" s="48"/>
      <c r="IE268" s="48"/>
      <c r="IF268" s="48"/>
      <c r="IG268" s="48"/>
      <c r="IH268" s="48"/>
      <c r="II268" s="48"/>
      <c r="IJ268" s="48"/>
      <c r="IK268" s="48"/>
      <c r="IL268" s="48"/>
      <c r="IM268" s="48"/>
      <c r="IN268" s="48"/>
      <c r="IO268" s="48"/>
      <c r="IP268" s="48"/>
      <c r="IQ268" s="48"/>
      <c r="IR268" s="48"/>
      <c r="IS268" s="48"/>
      <c r="IT268" s="48"/>
      <c r="IU268" s="48"/>
      <c r="IV268" s="48"/>
    </row>
    <row r="269" spans="1:256" s="4" customFormat="1" x14ac:dyDescent="0.2">
      <c r="A269" s="72" t="s">
        <v>111</v>
      </c>
      <c r="B269" s="72"/>
      <c r="C269" s="72"/>
      <c r="D269" s="72"/>
      <c r="E269" s="72"/>
      <c r="F269" s="72"/>
      <c r="G269" s="72"/>
      <c r="H269" s="72"/>
    </row>
    <row r="270" spans="1:256" s="4" customFormat="1" x14ac:dyDescent="0.2">
      <c r="A270" s="8" t="s">
        <v>2</v>
      </c>
      <c r="B270" s="5"/>
      <c r="C270" s="6"/>
      <c r="D270" s="6"/>
      <c r="E270" s="6"/>
      <c r="F270" s="6"/>
      <c r="G270" s="8" t="s">
        <v>4</v>
      </c>
      <c r="H270" s="8" t="s">
        <v>5</v>
      </c>
    </row>
    <row r="271" spans="1:256" s="4" customFormat="1" ht="22.5" x14ac:dyDescent="0.2">
      <c r="A271" s="52"/>
      <c r="B271" s="10" t="s">
        <v>6</v>
      </c>
      <c r="C271" s="11" t="s">
        <v>7</v>
      </c>
      <c r="D271" s="11" t="s">
        <v>8</v>
      </c>
      <c r="E271" s="11" t="s">
        <v>9</v>
      </c>
      <c r="F271" s="11" t="s">
        <v>10</v>
      </c>
      <c r="G271" s="52"/>
      <c r="H271" s="52"/>
    </row>
    <row r="272" spans="1:256" s="4" customFormat="1" x14ac:dyDescent="0.2">
      <c r="A272" s="1" t="s">
        <v>173</v>
      </c>
      <c r="B272" s="2"/>
      <c r="C272" s="2"/>
      <c r="D272" s="2"/>
      <c r="E272" s="2"/>
      <c r="F272" s="2"/>
      <c r="G272" s="2"/>
      <c r="H272" s="3"/>
    </row>
    <row r="273" spans="1:8" s="4" customFormat="1" ht="12.75" customHeight="1" x14ac:dyDescent="0.2">
      <c r="A273" s="17" t="s">
        <v>128</v>
      </c>
      <c r="B273" s="128">
        <v>200</v>
      </c>
      <c r="C273" s="87">
        <v>1.2</v>
      </c>
      <c r="D273" s="87">
        <v>5.2</v>
      </c>
      <c r="E273" s="87">
        <v>6.5</v>
      </c>
      <c r="F273" s="87">
        <v>77.010000000000005</v>
      </c>
      <c r="G273" s="124" t="s">
        <v>129</v>
      </c>
      <c r="H273" s="129" t="s">
        <v>130</v>
      </c>
    </row>
    <row r="274" spans="1:8" s="123" customFormat="1" x14ac:dyDescent="0.25">
      <c r="A274" s="17" t="s">
        <v>183</v>
      </c>
      <c r="B274" s="59">
        <v>80</v>
      </c>
      <c r="C274" s="33">
        <v>9.5399999999999991</v>
      </c>
      <c r="D274" s="33">
        <v>11.9</v>
      </c>
      <c r="E274" s="33">
        <v>40.9</v>
      </c>
      <c r="F274" s="33">
        <v>300.8</v>
      </c>
      <c r="G274" s="38" t="s">
        <v>184</v>
      </c>
      <c r="H274" s="13" t="s">
        <v>185</v>
      </c>
    </row>
    <row r="275" spans="1:8" s="4" customFormat="1" x14ac:dyDescent="0.2">
      <c r="A275" s="17" t="s">
        <v>134</v>
      </c>
      <c r="B275" s="14">
        <v>200</v>
      </c>
      <c r="C275" s="14">
        <v>0</v>
      </c>
      <c r="D275" s="14">
        <v>0</v>
      </c>
      <c r="E275" s="14">
        <v>19.97</v>
      </c>
      <c r="F275" s="14">
        <v>76</v>
      </c>
      <c r="G275" s="14" t="s">
        <v>135</v>
      </c>
      <c r="H275" s="13" t="s">
        <v>90</v>
      </c>
    </row>
    <row r="276" spans="1:8" s="4" customFormat="1" x14ac:dyDescent="0.2">
      <c r="A276" s="69" t="s">
        <v>45</v>
      </c>
      <c r="B276" s="24">
        <v>20</v>
      </c>
      <c r="C276" s="25">
        <v>1.3</v>
      </c>
      <c r="D276" s="25">
        <v>0.2</v>
      </c>
      <c r="E276" s="25">
        <v>8.6</v>
      </c>
      <c r="F276" s="25">
        <v>43</v>
      </c>
      <c r="G276" s="26">
        <v>11</v>
      </c>
      <c r="H276" s="13" t="s">
        <v>47</v>
      </c>
    </row>
    <row r="277" spans="1:8" s="4" customFormat="1" x14ac:dyDescent="0.2">
      <c r="A277" s="27" t="s">
        <v>25</v>
      </c>
      <c r="B277" s="28">
        <f>SUM(B273:B276)</f>
        <v>500</v>
      </c>
      <c r="C277" s="58">
        <f>SUM(C273:C276)</f>
        <v>12.04</v>
      </c>
      <c r="D277" s="58">
        <f>SUM(D273:D276)</f>
        <v>17.3</v>
      </c>
      <c r="E277" s="58">
        <f>SUM(E273:E276)</f>
        <v>75.97</v>
      </c>
      <c r="F277" s="58">
        <f>SUM(F273:F276)</f>
        <v>496.81</v>
      </c>
      <c r="G277" s="28"/>
      <c r="H277" s="17"/>
    </row>
    <row r="278" spans="1:8" s="4" customFormat="1" x14ac:dyDescent="0.2">
      <c r="A278" s="1" t="s">
        <v>177</v>
      </c>
      <c r="B278" s="2"/>
      <c r="C278" s="2"/>
      <c r="D278" s="2"/>
      <c r="E278" s="2"/>
      <c r="F278" s="2"/>
      <c r="G278" s="2"/>
      <c r="H278" s="3"/>
    </row>
    <row r="279" spans="1:8" s="4" customFormat="1" x14ac:dyDescent="0.2">
      <c r="A279" s="13" t="s">
        <v>159</v>
      </c>
      <c r="B279" s="14">
        <v>90</v>
      </c>
      <c r="C279" s="24">
        <v>11.1</v>
      </c>
      <c r="D279" s="24">
        <v>14.26</v>
      </c>
      <c r="E279" s="24">
        <v>10.199999999999999</v>
      </c>
      <c r="F279" s="24">
        <v>215.87</v>
      </c>
      <c r="G279" s="14" t="s">
        <v>160</v>
      </c>
      <c r="H279" s="17" t="s">
        <v>161</v>
      </c>
    </row>
    <row r="280" spans="1:8" s="4" customFormat="1" x14ac:dyDescent="0.2">
      <c r="A280" s="17" t="s">
        <v>66</v>
      </c>
      <c r="B280" s="14">
        <v>150</v>
      </c>
      <c r="C280" s="141">
        <v>5.52</v>
      </c>
      <c r="D280" s="141">
        <v>4.51</v>
      </c>
      <c r="E280" s="141">
        <v>26.45</v>
      </c>
      <c r="F280" s="141">
        <v>168.45</v>
      </c>
      <c r="G280" s="38" t="s">
        <v>67</v>
      </c>
      <c r="H280" s="17" t="s">
        <v>68</v>
      </c>
    </row>
    <row r="281" spans="1:8" s="123" customFormat="1" ht="10.5" customHeight="1" x14ac:dyDescent="0.25">
      <c r="A281" s="13" t="s">
        <v>21</v>
      </c>
      <c r="B281" s="19">
        <v>215</v>
      </c>
      <c r="C281" s="14">
        <v>7.0000000000000007E-2</v>
      </c>
      <c r="D281" s="14">
        <v>0.02</v>
      </c>
      <c r="E281" s="16">
        <v>15</v>
      </c>
      <c r="F281" s="14">
        <v>60</v>
      </c>
      <c r="G281" s="21" t="s">
        <v>22</v>
      </c>
      <c r="H281" s="22" t="s">
        <v>23</v>
      </c>
    </row>
    <row r="282" spans="1:8" s="4" customFormat="1" x14ac:dyDescent="0.2">
      <c r="A282" s="69" t="s">
        <v>178</v>
      </c>
      <c r="B282" s="37">
        <v>20</v>
      </c>
      <c r="C282" s="24">
        <f>3.2/2</f>
        <v>1.6</v>
      </c>
      <c r="D282" s="24">
        <f>0.4/2</f>
        <v>0.2</v>
      </c>
      <c r="E282" s="24">
        <f>20.4/2</f>
        <v>10.199999999999999</v>
      </c>
      <c r="F282" s="24">
        <v>50</v>
      </c>
      <c r="G282" s="16" t="s">
        <v>46</v>
      </c>
      <c r="H282" s="13" t="s">
        <v>49</v>
      </c>
    </row>
    <row r="283" spans="1:8" s="4" customFormat="1" x14ac:dyDescent="0.2">
      <c r="A283" s="27" t="s">
        <v>25</v>
      </c>
      <c r="B283" s="28">
        <f>SUM(B279:B282)</f>
        <v>475</v>
      </c>
      <c r="C283" s="58">
        <f>SUM(C279:C282)</f>
        <v>18.29</v>
      </c>
      <c r="D283" s="58">
        <f>SUM(D279:D282)</f>
        <v>18.989999999999998</v>
      </c>
      <c r="E283" s="58">
        <f>SUM(E279:E282)</f>
        <v>61.849999999999994</v>
      </c>
      <c r="F283" s="58">
        <f>SUM(F279:F282)</f>
        <v>494.32</v>
      </c>
      <c r="G283" s="28"/>
      <c r="H283" s="17"/>
    </row>
    <row r="284" spans="1:8" s="4" customFormat="1" x14ac:dyDescent="0.2">
      <c r="A284" s="5" t="s">
        <v>179</v>
      </c>
      <c r="B284" s="50"/>
      <c r="C284" s="50"/>
      <c r="D284" s="50"/>
      <c r="E284" s="50"/>
      <c r="F284" s="50"/>
      <c r="G284" s="6"/>
      <c r="H284" s="7"/>
    </row>
    <row r="285" spans="1:8" s="4" customFormat="1" ht="12.75" customHeight="1" x14ac:dyDescent="0.2">
      <c r="A285" s="17" t="s">
        <v>128</v>
      </c>
      <c r="B285" s="128">
        <v>200</v>
      </c>
      <c r="C285" s="87">
        <v>1.2</v>
      </c>
      <c r="D285" s="87">
        <v>5.2</v>
      </c>
      <c r="E285" s="87">
        <v>6.5</v>
      </c>
      <c r="F285" s="87">
        <v>77.010000000000005</v>
      </c>
      <c r="G285" s="124" t="s">
        <v>129</v>
      </c>
      <c r="H285" s="129" t="s">
        <v>130</v>
      </c>
    </row>
    <row r="286" spans="1:8" s="4" customFormat="1" x14ac:dyDescent="0.2">
      <c r="A286" s="13" t="s">
        <v>159</v>
      </c>
      <c r="B286" s="14">
        <v>90</v>
      </c>
      <c r="C286" s="24">
        <v>11.1</v>
      </c>
      <c r="D286" s="24">
        <v>14.26</v>
      </c>
      <c r="E286" s="24">
        <v>10.199999999999999</v>
      </c>
      <c r="F286" s="24">
        <v>215.87</v>
      </c>
      <c r="G286" s="14" t="s">
        <v>160</v>
      </c>
      <c r="H286" s="17" t="s">
        <v>161</v>
      </c>
    </row>
    <row r="287" spans="1:8" s="4" customFormat="1" x14ac:dyDescent="0.2">
      <c r="A287" s="17" t="s">
        <v>66</v>
      </c>
      <c r="B287" s="127">
        <v>150</v>
      </c>
      <c r="C287" s="141">
        <v>5.52</v>
      </c>
      <c r="D287" s="141">
        <v>4.51</v>
      </c>
      <c r="E287" s="141">
        <v>26.45</v>
      </c>
      <c r="F287" s="141">
        <v>168.45</v>
      </c>
      <c r="G287" s="38" t="s">
        <v>67</v>
      </c>
      <c r="H287" s="17" t="s">
        <v>68</v>
      </c>
    </row>
    <row r="288" spans="1:8" s="4" customFormat="1" ht="35.25" customHeight="1" x14ac:dyDescent="0.2">
      <c r="A288" s="77" t="s">
        <v>162</v>
      </c>
      <c r="B288" s="53">
        <v>60</v>
      </c>
      <c r="C288" s="66">
        <v>1.38</v>
      </c>
      <c r="D288" s="66">
        <v>0.06</v>
      </c>
      <c r="E288" s="66">
        <v>4.9400000000000004</v>
      </c>
      <c r="F288" s="66">
        <v>26.6</v>
      </c>
      <c r="G288" s="78">
        <v>304</v>
      </c>
      <c r="H288" s="13" t="s">
        <v>163</v>
      </c>
    </row>
    <row r="289" spans="1:256" s="4" customFormat="1" x14ac:dyDescent="0.2">
      <c r="A289" s="17" t="s">
        <v>134</v>
      </c>
      <c r="B289" s="14">
        <v>200</v>
      </c>
      <c r="C289" s="14">
        <v>0</v>
      </c>
      <c r="D289" s="14">
        <v>0</v>
      </c>
      <c r="E289" s="14">
        <v>19.97</v>
      </c>
      <c r="F289" s="14">
        <v>76</v>
      </c>
      <c r="G289" s="14" t="s">
        <v>135</v>
      </c>
      <c r="H289" s="13" t="s">
        <v>90</v>
      </c>
    </row>
    <row r="290" spans="1:256" s="4" customFormat="1" x14ac:dyDescent="0.2">
      <c r="A290" s="69" t="s">
        <v>45</v>
      </c>
      <c r="B290" s="24">
        <v>20</v>
      </c>
      <c r="C290" s="25">
        <v>1.3</v>
      </c>
      <c r="D290" s="25">
        <v>0.2</v>
      </c>
      <c r="E290" s="25">
        <v>8.6</v>
      </c>
      <c r="F290" s="25">
        <v>43</v>
      </c>
      <c r="G290" s="26">
        <v>11</v>
      </c>
      <c r="H290" s="13" t="s">
        <v>47</v>
      </c>
    </row>
    <row r="291" spans="1:256" s="4" customFormat="1" x14ac:dyDescent="0.2">
      <c r="A291" s="27" t="s">
        <v>25</v>
      </c>
      <c r="B291" s="28">
        <f>SUM(B285:B290)</f>
        <v>720</v>
      </c>
      <c r="C291" s="29">
        <f>SUM(C285:C290)</f>
        <v>20.5</v>
      </c>
      <c r="D291" s="29">
        <f>SUM(D285:D290)</f>
        <v>24.229999999999997</v>
      </c>
      <c r="E291" s="29">
        <f>SUM(E285:E290)</f>
        <v>76.66</v>
      </c>
      <c r="F291" s="29">
        <f>SUM(F285:F290)</f>
        <v>606.93000000000006</v>
      </c>
      <c r="G291" s="28"/>
      <c r="H291" s="17"/>
    </row>
    <row r="292" spans="1:256" s="4" customFormat="1" x14ac:dyDescent="0.2">
      <c r="A292" s="1" t="s">
        <v>180</v>
      </c>
      <c r="B292" s="2"/>
      <c r="C292" s="2"/>
      <c r="D292" s="2"/>
      <c r="E292" s="2"/>
      <c r="F292" s="2"/>
      <c r="G292" s="2"/>
      <c r="H292" s="3"/>
    </row>
    <row r="293" spans="1:256" s="123" customFormat="1" x14ac:dyDescent="0.25">
      <c r="A293" s="17" t="s">
        <v>183</v>
      </c>
      <c r="B293" s="59">
        <v>100</v>
      </c>
      <c r="C293" s="66">
        <v>9.42</v>
      </c>
      <c r="D293" s="66">
        <v>14.84</v>
      </c>
      <c r="E293" s="66">
        <v>51.16</v>
      </c>
      <c r="F293" s="66">
        <v>376</v>
      </c>
      <c r="G293" s="38" t="s">
        <v>184</v>
      </c>
      <c r="H293" s="13" t="s">
        <v>185</v>
      </c>
    </row>
    <row r="294" spans="1:256" s="123" customFormat="1" ht="10.5" customHeight="1" x14ac:dyDescent="0.25">
      <c r="A294" s="13" t="s">
        <v>21</v>
      </c>
      <c r="B294" s="19">
        <v>215</v>
      </c>
      <c r="C294" s="14">
        <v>7.0000000000000007E-2</v>
      </c>
      <c r="D294" s="14">
        <v>0.02</v>
      </c>
      <c r="E294" s="16">
        <v>15</v>
      </c>
      <c r="F294" s="14">
        <v>60</v>
      </c>
      <c r="G294" s="21" t="s">
        <v>22</v>
      </c>
      <c r="H294" s="22" t="s">
        <v>23</v>
      </c>
    </row>
    <row r="295" spans="1:256" s="4" customFormat="1" x14ac:dyDescent="0.2">
      <c r="A295" s="44" t="s">
        <v>25</v>
      </c>
      <c r="B295" s="45">
        <f>SUM(B293:B294)</f>
        <v>315</v>
      </c>
      <c r="C295" s="45">
        <f>SUM(C293:C294)</f>
        <v>9.49</v>
      </c>
      <c r="D295" s="45">
        <f>SUM(D293:D294)</f>
        <v>14.86</v>
      </c>
      <c r="E295" s="45">
        <f>SUM(E293:E294)</f>
        <v>66.16</v>
      </c>
      <c r="F295" s="45">
        <f>SUM(F293:F294)</f>
        <v>436</v>
      </c>
      <c r="G295" s="46"/>
      <c r="H295" s="47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48"/>
      <c r="DT295" s="48"/>
      <c r="DU295" s="48"/>
      <c r="DV295" s="48"/>
      <c r="DW295" s="48"/>
      <c r="DX295" s="48"/>
      <c r="DY295" s="48"/>
      <c r="DZ295" s="48"/>
      <c r="EA295" s="48"/>
      <c r="EB295" s="48"/>
      <c r="EC295" s="48"/>
      <c r="ED295" s="48"/>
      <c r="EE295" s="48"/>
      <c r="EF295" s="48"/>
      <c r="EG295" s="48"/>
      <c r="EH295" s="48"/>
      <c r="EI295" s="48"/>
      <c r="EJ295" s="48"/>
      <c r="EK295" s="48"/>
      <c r="EL295" s="48"/>
      <c r="EM295" s="48"/>
      <c r="EN295" s="48"/>
      <c r="EO295" s="48"/>
      <c r="EP295" s="48"/>
      <c r="EQ295" s="48"/>
      <c r="ER295" s="48"/>
      <c r="ES295" s="48"/>
      <c r="ET295" s="48"/>
      <c r="EU295" s="48"/>
      <c r="EV295" s="48"/>
      <c r="EW295" s="48"/>
      <c r="EX295" s="48"/>
      <c r="EY295" s="48"/>
      <c r="EZ295" s="48"/>
      <c r="FA295" s="48"/>
      <c r="FB295" s="48"/>
      <c r="FC295" s="48"/>
      <c r="FD295" s="48"/>
      <c r="FE295" s="48"/>
      <c r="FF295" s="48"/>
      <c r="FG295" s="48"/>
      <c r="FH295" s="48"/>
      <c r="FI295" s="48"/>
      <c r="FJ295" s="48"/>
      <c r="FK295" s="48"/>
      <c r="FL295" s="48"/>
      <c r="FM295" s="48"/>
      <c r="FN295" s="48"/>
      <c r="FO295" s="48"/>
      <c r="FP295" s="48"/>
      <c r="FQ295" s="48"/>
      <c r="FR295" s="48"/>
      <c r="FS295" s="48"/>
      <c r="FT295" s="48"/>
      <c r="FU295" s="48"/>
      <c r="FV295" s="48"/>
      <c r="FW295" s="48"/>
      <c r="FX295" s="48"/>
      <c r="FY295" s="48"/>
      <c r="FZ295" s="48"/>
      <c r="GA295" s="48"/>
      <c r="GB295" s="48"/>
      <c r="GC295" s="48"/>
      <c r="GD295" s="48"/>
      <c r="GE295" s="48"/>
      <c r="GF295" s="48"/>
      <c r="GG295" s="48"/>
      <c r="GH295" s="48"/>
      <c r="GI295" s="48"/>
      <c r="GJ295" s="48"/>
      <c r="GK295" s="48"/>
      <c r="GL295" s="48"/>
      <c r="GM295" s="48"/>
      <c r="GN295" s="48"/>
      <c r="GO295" s="48"/>
      <c r="GP295" s="48"/>
      <c r="GQ295" s="48"/>
      <c r="GR295" s="48"/>
      <c r="GS295" s="48"/>
      <c r="GT295" s="48"/>
      <c r="GU295" s="48"/>
      <c r="GV295" s="48"/>
      <c r="GW295" s="48"/>
      <c r="GX295" s="48"/>
      <c r="GY295" s="48"/>
      <c r="GZ295" s="48"/>
      <c r="HA295" s="48"/>
      <c r="HB295" s="48"/>
      <c r="HC295" s="48"/>
      <c r="HD295" s="48"/>
      <c r="HE295" s="48"/>
      <c r="HF295" s="48"/>
      <c r="HG295" s="48"/>
      <c r="HH295" s="48"/>
      <c r="HI295" s="48"/>
      <c r="HJ295" s="48"/>
      <c r="HK295" s="48"/>
      <c r="HL295" s="48"/>
      <c r="HM295" s="48"/>
      <c r="HN295" s="48"/>
      <c r="HO295" s="48"/>
      <c r="HP295" s="48"/>
      <c r="HQ295" s="48"/>
      <c r="HR295" s="48"/>
      <c r="HS295" s="48"/>
      <c r="HT295" s="48"/>
      <c r="HU295" s="48"/>
      <c r="HV295" s="48"/>
      <c r="HW295" s="48"/>
      <c r="HX295" s="48"/>
      <c r="HY295" s="48"/>
      <c r="HZ295" s="48"/>
      <c r="IA295" s="48"/>
      <c r="IB295" s="48"/>
      <c r="IC295" s="48"/>
      <c r="ID295" s="48"/>
      <c r="IE295" s="48"/>
      <c r="IF295" s="48"/>
      <c r="IG295" s="48"/>
      <c r="IH295" s="48"/>
      <c r="II295" s="48"/>
      <c r="IJ295" s="48"/>
      <c r="IK295" s="48"/>
      <c r="IL295" s="48"/>
      <c r="IM295" s="48"/>
      <c r="IN295" s="48"/>
      <c r="IO295" s="48"/>
      <c r="IP295" s="48"/>
      <c r="IQ295" s="48"/>
      <c r="IR295" s="48"/>
      <c r="IS295" s="48"/>
      <c r="IT295" s="48"/>
      <c r="IU295" s="48"/>
      <c r="IV295" s="48"/>
    </row>
    <row r="296" spans="1:256" s="4" customFormat="1" x14ac:dyDescent="0.2">
      <c r="A296" s="72" t="s">
        <v>124</v>
      </c>
      <c r="B296" s="72"/>
      <c r="C296" s="72"/>
      <c r="D296" s="72"/>
      <c r="E296" s="72"/>
      <c r="F296" s="72"/>
      <c r="G296" s="72"/>
      <c r="H296" s="72"/>
    </row>
    <row r="297" spans="1:256" s="4" customFormat="1" x14ac:dyDescent="0.2">
      <c r="A297" s="8" t="s">
        <v>2</v>
      </c>
      <c r="B297" s="5"/>
      <c r="C297" s="6"/>
      <c r="D297" s="6"/>
      <c r="E297" s="6"/>
      <c r="F297" s="6"/>
      <c r="G297" s="8" t="s">
        <v>4</v>
      </c>
      <c r="H297" s="8" t="s">
        <v>5</v>
      </c>
    </row>
    <row r="298" spans="1:256" s="4" customFormat="1" ht="22.5" x14ac:dyDescent="0.2">
      <c r="A298" s="52"/>
      <c r="B298" s="10" t="s">
        <v>6</v>
      </c>
      <c r="C298" s="11" t="s">
        <v>7</v>
      </c>
      <c r="D298" s="11" t="s">
        <v>8</v>
      </c>
      <c r="E298" s="11" t="s">
        <v>9</v>
      </c>
      <c r="F298" s="11" t="s">
        <v>10</v>
      </c>
      <c r="G298" s="52"/>
      <c r="H298" s="52"/>
    </row>
    <row r="299" spans="1:256" s="4" customFormat="1" x14ac:dyDescent="0.2">
      <c r="A299" s="1" t="s">
        <v>173</v>
      </c>
      <c r="B299" s="2"/>
      <c r="C299" s="2"/>
      <c r="D299" s="2"/>
      <c r="E299" s="2"/>
      <c r="F299" s="2"/>
      <c r="G299" s="2"/>
      <c r="H299" s="3"/>
    </row>
    <row r="300" spans="1:256" s="4" customFormat="1" x14ac:dyDescent="0.2">
      <c r="A300" s="17" t="s">
        <v>166</v>
      </c>
      <c r="B300" s="37">
        <v>200</v>
      </c>
      <c r="C300" s="87">
        <v>1.53</v>
      </c>
      <c r="D300" s="87">
        <v>5.0999999999999996</v>
      </c>
      <c r="E300" s="87">
        <v>8</v>
      </c>
      <c r="F300" s="87">
        <v>83.9</v>
      </c>
      <c r="G300" s="63" t="s">
        <v>206</v>
      </c>
      <c r="H300" s="13" t="s">
        <v>168</v>
      </c>
    </row>
    <row r="301" spans="1:256" s="4" customFormat="1" x14ac:dyDescent="0.2">
      <c r="A301" s="23" t="s">
        <v>186</v>
      </c>
      <c r="B301" s="65">
        <v>100</v>
      </c>
      <c r="C301" s="66">
        <v>8.64</v>
      </c>
      <c r="D301" s="66">
        <v>9.85</v>
      </c>
      <c r="E301" s="66">
        <v>45.53</v>
      </c>
      <c r="F301" s="66">
        <v>292.98</v>
      </c>
      <c r="G301" s="67" t="s">
        <v>187</v>
      </c>
      <c r="H301" s="31" t="s">
        <v>188</v>
      </c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  <c r="HR301" s="36"/>
      <c r="HS301" s="36"/>
      <c r="HT301" s="36"/>
      <c r="HU301" s="36"/>
      <c r="HV301" s="36"/>
      <c r="HW301" s="36"/>
      <c r="HX301" s="36"/>
      <c r="HY301" s="36"/>
      <c r="HZ301" s="36"/>
      <c r="IA301" s="36"/>
      <c r="IB301" s="36"/>
      <c r="IC301" s="36"/>
      <c r="ID301" s="36"/>
      <c r="IE301" s="36"/>
      <c r="IF301" s="36"/>
      <c r="IG301" s="36"/>
      <c r="IH301" s="36"/>
      <c r="II301" s="36"/>
      <c r="IJ301" s="36"/>
      <c r="IK301" s="36"/>
      <c r="IL301" s="36"/>
      <c r="IM301" s="36"/>
      <c r="IN301" s="36"/>
      <c r="IO301" s="36"/>
      <c r="IP301" s="36"/>
      <c r="IQ301" s="36"/>
      <c r="IR301" s="36"/>
      <c r="IS301" s="36"/>
      <c r="IT301" s="36"/>
      <c r="IU301" s="36"/>
      <c r="IV301" s="36"/>
    </row>
    <row r="302" spans="1:256" s="4" customFormat="1" x14ac:dyDescent="0.2">
      <c r="A302" s="39" t="s">
        <v>169</v>
      </c>
      <c r="B302" s="40">
        <v>200</v>
      </c>
      <c r="C302" s="40">
        <v>0.6</v>
      </c>
      <c r="D302" s="40">
        <v>0.4</v>
      </c>
      <c r="E302" s="40">
        <v>32.6</v>
      </c>
      <c r="F302" s="40">
        <v>136.4</v>
      </c>
      <c r="G302" s="42" t="s">
        <v>170</v>
      </c>
      <c r="H302" s="43" t="s">
        <v>171</v>
      </c>
    </row>
    <row r="303" spans="1:256" s="4" customFormat="1" x14ac:dyDescent="0.2">
      <c r="A303" s="69" t="s">
        <v>45</v>
      </c>
      <c r="B303" s="24">
        <v>20</v>
      </c>
      <c r="C303" s="25">
        <v>1.3</v>
      </c>
      <c r="D303" s="25">
        <v>0.2</v>
      </c>
      <c r="E303" s="25">
        <v>8.6</v>
      </c>
      <c r="F303" s="25">
        <v>43</v>
      </c>
      <c r="G303" s="26">
        <v>11</v>
      </c>
      <c r="H303" s="13" t="s">
        <v>47</v>
      </c>
    </row>
    <row r="304" spans="1:256" s="4" customFormat="1" x14ac:dyDescent="0.2">
      <c r="A304" s="27" t="s">
        <v>25</v>
      </c>
      <c r="B304" s="28">
        <f>SUM(B300:B303)</f>
        <v>520</v>
      </c>
      <c r="C304" s="58">
        <f>SUM(C300:C303)</f>
        <v>12.07</v>
      </c>
      <c r="D304" s="58">
        <f>SUM(D300:D303)</f>
        <v>15.549999999999999</v>
      </c>
      <c r="E304" s="58">
        <f>SUM(E300:E303)</f>
        <v>94.72999999999999</v>
      </c>
      <c r="F304" s="58">
        <f>SUM(F300:F303)</f>
        <v>556.28</v>
      </c>
      <c r="G304" s="28"/>
      <c r="H304" s="17"/>
    </row>
    <row r="305" spans="1:256" s="4" customFormat="1" x14ac:dyDescent="0.2">
      <c r="A305" s="1" t="s">
        <v>177</v>
      </c>
      <c r="B305" s="2"/>
      <c r="C305" s="2"/>
      <c r="D305" s="2"/>
      <c r="E305" s="2"/>
      <c r="F305" s="2"/>
      <c r="G305" s="2"/>
      <c r="H305" s="3"/>
    </row>
    <row r="306" spans="1:256" s="107" customFormat="1" x14ac:dyDescent="0.2">
      <c r="A306" s="103" t="s">
        <v>198</v>
      </c>
      <c r="B306" s="104">
        <v>90</v>
      </c>
      <c r="C306" s="66">
        <v>19.600000000000001</v>
      </c>
      <c r="D306" s="66">
        <v>7.38</v>
      </c>
      <c r="E306" s="66">
        <v>7.1</v>
      </c>
      <c r="F306" s="66">
        <v>170.6</v>
      </c>
      <c r="G306" s="105" t="s">
        <v>199</v>
      </c>
      <c r="H306" s="71" t="s">
        <v>200</v>
      </c>
    </row>
    <row r="307" spans="1:256" s="4" customFormat="1" x14ac:dyDescent="0.2">
      <c r="A307" s="17" t="s">
        <v>120</v>
      </c>
      <c r="B307" s="14">
        <v>150</v>
      </c>
      <c r="C307" s="26">
        <v>3.44</v>
      </c>
      <c r="D307" s="26">
        <v>13.15</v>
      </c>
      <c r="E307" s="26">
        <v>27.92</v>
      </c>
      <c r="F307" s="26">
        <v>243.75</v>
      </c>
      <c r="G307" s="14" t="s">
        <v>121</v>
      </c>
      <c r="H307" s="13" t="s">
        <v>122</v>
      </c>
    </row>
    <row r="308" spans="1:256" s="123" customFormat="1" ht="10.5" customHeight="1" x14ac:dyDescent="0.25">
      <c r="A308" s="13" t="s">
        <v>21</v>
      </c>
      <c r="B308" s="19">
        <v>215</v>
      </c>
      <c r="C308" s="14">
        <v>7.0000000000000007E-2</v>
      </c>
      <c r="D308" s="14">
        <v>0.02</v>
      </c>
      <c r="E308" s="16">
        <v>15</v>
      </c>
      <c r="F308" s="14">
        <v>60</v>
      </c>
      <c r="G308" s="21" t="s">
        <v>22</v>
      </c>
      <c r="H308" s="22" t="s">
        <v>23</v>
      </c>
    </row>
    <row r="309" spans="1:256" s="4" customFormat="1" x14ac:dyDescent="0.2">
      <c r="A309" s="69" t="s">
        <v>178</v>
      </c>
      <c r="B309" s="37">
        <v>20</v>
      </c>
      <c r="C309" s="24">
        <f>3.2/2</f>
        <v>1.6</v>
      </c>
      <c r="D309" s="24">
        <f>0.4/2</f>
        <v>0.2</v>
      </c>
      <c r="E309" s="24">
        <f>20.4/2</f>
        <v>10.199999999999999</v>
      </c>
      <c r="F309" s="24">
        <v>50</v>
      </c>
      <c r="G309" s="16" t="s">
        <v>46</v>
      </c>
      <c r="H309" s="13" t="s">
        <v>49</v>
      </c>
    </row>
    <row r="310" spans="1:256" s="4" customFormat="1" x14ac:dyDescent="0.2">
      <c r="A310" s="27" t="s">
        <v>25</v>
      </c>
      <c r="B310" s="28">
        <f>SUM(B306:B309)</f>
        <v>475</v>
      </c>
      <c r="C310" s="58">
        <f>SUM(C306:C309)</f>
        <v>24.710000000000004</v>
      </c>
      <c r="D310" s="58">
        <f>SUM(D306:D309)</f>
        <v>20.75</v>
      </c>
      <c r="E310" s="58">
        <f>SUM(E306:E309)</f>
        <v>60.22</v>
      </c>
      <c r="F310" s="58">
        <f>SUM(F306:F309)</f>
        <v>524.35</v>
      </c>
      <c r="G310" s="28"/>
      <c r="H310" s="17"/>
    </row>
    <row r="311" spans="1:256" s="4" customFormat="1" x14ac:dyDescent="0.2">
      <c r="A311" s="5" t="s">
        <v>179</v>
      </c>
      <c r="B311" s="50"/>
      <c r="C311" s="50"/>
      <c r="D311" s="50"/>
      <c r="E311" s="50"/>
      <c r="F311" s="50"/>
      <c r="G311" s="6"/>
      <c r="H311" s="7"/>
    </row>
    <row r="312" spans="1:256" s="4" customFormat="1" x14ac:dyDescent="0.2">
      <c r="A312" s="17" t="s">
        <v>166</v>
      </c>
      <c r="B312" s="37">
        <v>200</v>
      </c>
      <c r="C312" s="87">
        <v>1.53</v>
      </c>
      <c r="D312" s="87">
        <v>5.0999999999999996</v>
      </c>
      <c r="E312" s="87">
        <v>8</v>
      </c>
      <c r="F312" s="87">
        <v>83.9</v>
      </c>
      <c r="G312" s="63" t="s">
        <v>206</v>
      </c>
      <c r="H312" s="13" t="s">
        <v>168</v>
      </c>
    </row>
    <row r="313" spans="1:256" s="101" customFormat="1" x14ac:dyDescent="0.2">
      <c r="A313" s="13" t="s">
        <v>30</v>
      </c>
      <c r="B313" s="14">
        <v>90</v>
      </c>
      <c r="C313" s="94">
        <v>10.6</v>
      </c>
      <c r="D313" s="94">
        <v>12.6</v>
      </c>
      <c r="E313" s="94">
        <v>9.06</v>
      </c>
      <c r="F313" s="94">
        <v>207.09</v>
      </c>
      <c r="G313" s="14" t="s">
        <v>31</v>
      </c>
      <c r="H313" s="17" t="s">
        <v>32</v>
      </c>
    </row>
    <row r="314" spans="1:256" s="4" customFormat="1" x14ac:dyDescent="0.2">
      <c r="A314" s="17" t="s">
        <v>125</v>
      </c>
      <c r="B314" s="37">
        <v>150</v>
      </c>
      <c r="C314" s="66">
        <v>2.6</v>
      </c>
      <c r="D314" s="66">
        <v>11.8</v>
      </c>
      <c r="E314" s="66">
        <v>12.81</v>
      </c>
      <c r="F314" s="66">
        <v>163.5</v>
      </c>
      <c r="G314" s="93" t="s">
        <v>126</v>
      </c>
      <c r="H314" s="71" t="s">
        <v>127</v>
      </c>
    </row>
    <row r="315" spans="1:256" s="4" customFormat="1" x14ac:dyDescent="0.2">
      <c r="A315" s="39" t="s">
        <v>169</v>
      </c>
      <c r="B315" s="40">
        <v>200</v>
      </c>
      <c r="C315" s="40">
        <v>0.6</v>
      </c>
      <c r="D315" s="40">
        <v>0.4</v>
      </c>
      <c r="E315" s="40">
        <v>32.6</v>
      </c>
      <c r="F315" s="40">
        <v>136.4</v>
      </c>
      <c r="G315" s="42" t="s">
        <v>170</v>
      </c>
      <c r="H315" s="43" t="s">
        <v>171</v>
      </c>
    </row>
    <row r="316" spans="1:256" s="4" customFormat="1" x14ac:dyDescent="0.2">
      <c r="A316" s="69" t="s">
        <v>45</v>
      </c>
      <c r="B316" s="24">
        <v>20</v>
      </c>
      <c r="C316" s="25">
        <v>1.3</v>
      </c>
      <c r="D316" s="25">
        <v>0.2</v>
      </c>
      <c r="E316" s="25">
        <v>8.6</v>
      </c>
      <c r="F316" s="25">
        <v>43</v>
      </c>
      <c r="G316" s="26">
        <v>11</v>
      </c>
      <c r="H316" s="13" t="s">
        <v>47</v>
      </c>
    </row>
    <row r="317" spans="1:256" s="4" customFormat="1" x14ac:dyDescent="0.2">
      <c r="A317" s="27" t="s">
        <v>25</v>
      </c>
      <c r="B317" s="28">
        <f>SUM(B312:B316)</f>
        <v>660</v>
      </c>
      <c r="C317" s="29">
        <f>SUM(C312:C316)</f>
        <v>16.63</v>
      </c>
      <c r="D317" s="29">
        <f>SUM(D312:D316)</f>
        <v>30.099999999999998</v>
      </c>
      <c r="E317" s="29">
        <f>SUM(E312:E316)</f>
        <v>71.070000000000007</v>
      </c>
      <c r="F317" s="29">
        <f>SUM(F312:F316)</f>
        <v>633.89</v>
      </c>
      <c r="G317" s="28"/>
      <c r="H317" s="17"/>
    </row>
    <row r="318" spans="1:256" s="4" customFormat="1" x14ac:dyDescent="0.2">
      <c r="A318" s="1" t="s">
        <v>180</v>
      </c>
      <c r="B318" s="2"/>
      <c r="C318" s="2"/>
      <c r="D318" s="2"/>
      <c r="E318" s="2"/>
      <c r="F318" s="2"/>
      <c r="G318" s="2"/>
      <c r="H318" s="3"/>
    </row>
    <row r="319" spans="1:256" s="4" customFormat="1" x14ac:dyDescent="0.2">
      <c r="A319" s="23" t="s">
        <v>186</v>
      </c>
      <c r="B319" s="65">
        <v>100</v>
      </c>
      <c r="C319" s="66">
        <v>8.64</v>
      </c>
      <c r="D319" s="66">
        <v>9.85</v>
      </c>
      <c r="E319" s="66">
        <v>45.53</v>
      </c>
      <c r="F319" s="66">
        <v>292.98</v>
      </c>
      <c r="G319" s="67" t="s">
        <v>187</v>
      </c>
      <c r="H319" s="31" t="s">
        <v>188</v>
      </c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  <c r="II319" s="36"/>
      <c r="IJ319" s="36"/>
      <c r="IK319" s="36"/>
      <c r="IL319" s="36"/>
      <c r="IM319" s="36"/>
      <c r="IN319" s="36"/>
      <c r="IO319" s="36"/>
      <c r="IP319" s="36"/>
      <c r="IQ319" s="36"/>
      <c r="IR319" s="36"/>
      <c r="IS319" s="36"/>
      <c r="IT319" s="36"/>
      <c r="IU319" s="36"/>
      <c r="IV319" s="36"/>
    </row>
    <row r="320" spans="1:256" s="123" customFormat="1" ht="10.5" customHeight="1" x14ac:dyDescent="0.25">
      <c r="A320" s="13" t="s">
        <v>21</v>
      </c>
      <c r="B320" s="19">
        <v>215</v>
      </c>
      <c r="C320" s="14">
        <v>7.0000000000000007E-2</v>
      </c>
      <c r="D320" s="14">
        <v>0.02</v>
      </c>
      <c r="E320" s="16">
        <v>15</v>
      </c>
      <c r="F320" s="14">
        <v>60</v>
      </c>
      <c r="G320" s="21" t="s">
        <v>22</v>
      </c>
      <c r="H320" s="22" t="s">
        <v>23</v>
      </c>
    </row>
    <row r="321" spans="1:256" s="4" customFormat="1" x14ac:dyDescent="0.2">
      <c r="A321" s="44" t="s">
        <v>25</v>
      </c>
      <c r="B321" s="45">
        <f>SUM(B319:B320)</f>
        <v>315</v>
      </c>
      <c r="C321" s="45">
        <f>SUM(C319:C320)</f>
        <v>8.7100000000000009</v>
      </c>
      <c r="D321" s="45">
        <f>SUM(D319:D320)</f>
        <v>9.8699999999999992</v>
      </c>
      <c r="E321" s="45">
        <f>SUM(E319:E320)</f>
        <v>60.53</v>
      </c>
      <c r="F321" s="45">
        <f>SUM(F319:F320)</f>
        <v>352.98</v>
      </c>
      <c r="G321" s="46"/>
      <c r="H321" s="47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  <c r="EB321" s="48"/>
      <c r="EC321" s="48"/>
      <c r="ED321" s="48"/>
      <c r="EE321" s="48"/>
      <c r="EF321" s="48"/>
      <c r="EG321" s="48"/>
      <c r="EH321" s="48"/>
      <c r="EI321" s="48"/>
      <c r="EJ321" s="48"/>
      <c r="EK321" s="48"/>
      <c r="EL321" s="48"/>
      <c r="EM321" s="48"/>
      <c r="EN321" s="48"/>
      <c r="EO321" s="48"/>
      <c r="EP321" s="48"/>
      <c r="EQ321" s="48"/>
      <c r="ER321" s="48"/>
      <c r="ES321" s="48"/>
      <c r="ET321" s="48"/>
      <c r="EU321" s="48"/>
      <c r="EV321" s="48"/>
      <c r="EW321" s="48"/>
      <c r="EX321" s="48"/>
      <c r="EY321" s="48"/>
      <c r="EZ321" s="48"/>
      <c r="FA321" s="48"/>
      <c r="FB321" s="48"/>
      <c r="FC321" s="48"/>
      <c r="FD321" s="48"/>
      <c r="FE321" s="48"/>
      <c r="FF321" s="48"/>
      <c r="FG321" s="48"/>
      <c r="FH321" s="48"/>
      <c r="FI321" s="48"/>
      <c r="FJ321" s="48"/>
      <c r="FK321" s="48"/>
      <c r="FL321" s="48"/>
      <c r="FM321" s="48"/>
      <c r="FN321" s="48"/>
      <c r="FO321" s="48"/>
      <c r="FP321" s="48"/>
      <c r="FQ321" s="48"/>
      <c r="FR321" s="48"/>
      <c r="FS321" s="48"/>
      <c r="FT321" s="48"/>
      <c r="FU321" s="48"/>
      <c r="FV321" s="48"/>
      <c r="FW321" s="48"/>
      <c r="FX321" s="48"/>
      <c r="FY321" s="48"/>
      <c r="FZ321" s="48"/>
      <c r="GA321" s="48"/>
      <c r="GB321" s="48"/>
      <c r="GC321" s="48"/>
      <c r="GD321" s="48"/>
      <c r="GE321" s="48"/>
      <c r="GF321" s="48"/>
      <c r="GG321" s="48"/>
      <c r="GH321" s="48"/>
      <c r="GI321" s="48"/>
      <c r="GJ321" s="48"/>
      <c r="GK321" s="48"/>
      <c r="GL321" s="48"/>
      <c r="GM321" s="48"/>
      <c r="GN321" s="48"/>
      <c r="GO321" s="48"/>
      <c r="GP321" s="48"/>
      <c r="GQ321" s="48"/>
      <c r="GR321" s="48"/>
      <c r="GS321" s="48"/>
      <c r="GT321" s="48"/>
      <c r="GU321" s="48"/>
      <c r="GV321" s="48"/>
      <c r="GW321" s="48"/>
      <c r="GX321" s="48"/>
      <c r="GY321" s="48"/>
      <c r="GZ321" s="48"/>
      <c r="HA321" s="48"/>
      <c r="HB321" s="48"/>
      <c r="HC321" s="48"/>
      <c r="HD321" s="48"/>
      <c r="HE321" s="48"/>
      <c r="HF321" s="48"/>
      <c r="HG321" s="48"/>
      <c r="HH321" s="48"/>
      <c r="HI321" s="48"/>
      <c r="HJ321" s="48"/>
      <c r="HK321" s="48"/>
      <c r="HL321" s="48"/>
      <c r="HM321" s="48"/>
      <c r="HN321" s="48"/>
      <c r="HO321" s="48"/>
      <c r="HP321" s="48"/>
      <c r="HQ321" s="48"/>
      <c r="HR321" s="48"/>
      <c r="HS321" s="48"/>
      <c r="HT321" s="48"/>
      <c r="HU321" s="48"/>
      <c r="HV321" s="48"/>
      <c r="HW321" s="48"/>
      <c r="HX321" s="48"/>
      <c r="HY321" s="48"/>
      <c r="HZ321" s="48"/>
      <c r="IA321" s="48"/>
      <c r="IB321" s="48"/>
      <c r="IC321" s="48"/>
      <c r="ID321" s="48"/>
      <c r="IE321" s="48"/>
      <c r="IF321" s="48"/>
      <c r="IG321" s="48"/>
      <c r="IH321" s="48"/>
      <c r="II321" s="48"/>
      <c r="IJ321" s="48"/>
      <c r="IK321" s="48"/>
      <c r="IL321" s="48"/>
      <c r="IM321" s="48"/>
      <c r="IN321" s="48"/>
      <c r="IO321" s="48"/>
      <c r="IP321" s="48"/>
      <c r="IQ321" s="48"/>
      <c r="IR321" s="48"/>
      <c r="IS321" s="48"/>
      <c r="IT321" s="48"/>
      <c r="IU321" s="48"/>
      <c r="IV321" s="48"/>
    </row>
  </sheetData>
  <mergeCells count="110">
    <mergeCell ref="A1:H1"/>
    <mergeCell ref="A2:H2"/>
    <mergeCell ref="A3:H3"/>
    <mergeCell ref="A4:A5"/>
    <mergeCell ref="B4:F4"/>
    <mergeCell ref="G4:G5"/>
    <mergeCell ref="H4:H5"/>
    <mergeCell ref="A6:H6"/>
    <mergeCell ref="A12:H12"/>
    <mergeCell ref="A18:H18"/>
    <mergeCell ref="A26:H26"/>
    <mergeCell ref="A30:H30"/>
    <mergeCell ref="A31:A32"/>
    <mergeCell ref="B31:F31"/>
    <mergeCell ref="G31:G32"/>
    <mergeCell ref="H31:H32"/>
    <mergeCell ref="A33:H33"/>
    <mergeCell ref="A39:H39"/>
    <mergeCell ref="A45:H45"/>
    <mergeCell ref="A52:H52"/>
    <mergeCell ref="A56:H56"/>
    <mergeCell ref="A57:A58"/>
    <mergeCell ref="B57:F57"/>
    <mergeCell ref="G57:G58"/>
    <mergeCell ref="H57:H58"/>
    <mergeCell ref="A59:H59"/>
    <mergeCell ref="A65:H65"/>
    <mergeCell ref="A71:H71"/>
    <mergeCell ref="A79:H79"/>
    <mergeCell ref="A83:H83"/>
    <mergeCell ref="A84:A85"/>
    <mergeCell ref="B84:F84"/>
    <mergeCell ref="G84:G85"/>
    <mergeCell ref="H84:H85"/>
    <mergeCell ref="A86:H86"/>
    <mergeCell ref="A92:H92"/>
    <mergeCell ref="A98:H98"/>
    <mergeCell ref="A106:H106"/>
    <mergeCell ref="A110:H110"/>
    <mergeCell ref="A111:A112"/>
    <mergeCell ref="B111:F111"/>
    <mergeCell ref="G111:G112"/>
    <mergeCell ref="H111:H112"/>
    <mergeCell ref="A139:H139"/>
    <mergeCell ref="A145:H145"/>
    <mergeCell ref="A151:H151"/>
    <mergeCell ref="A159:H159"/>
    <mergeCell ref="A163:H163"/>
    <mergeCell ref="A164:H164"/>
    <mergeCell ref="A113:H113"/>
    <mergeCell ref="A119:H119"/>
    <mergeCell ref="A125:H125"/>
    <mergeCell ref="A132:H132"/>
    <mergeCell ref="A136:H136"/>
    <mergeCell ref="A137:A138"/>
    <mergeCell ref="B137:F137"/>
    <mergeCell ref="G137:G138"/>
    <mergeCell ref="H137:H138"/>
    <mergeCell ref="A179:H179"/>
    <mergeCell ref="A186:H186"/>
    <mergeCell ref="A190:H190"/>
    <mergeCell ref="A191:A192"/>
    <mergeCell ref="B191:F191"/>
    <mergeCell ref="G191:G192"/>
    <mergeCell ref="H191:H192"/>
    <mergeCell ref="A165:A166"/>
    <mergeCell ref="B165:F165"/>
    <mergeCell ref="G165:G166"/>
    <mergeCell ref="H165:H166"/>
    <mergeCell ref="A167:H167"/>
    <mergeCell ref="A173:H173"/>
    <mergeCell ref="A220:H220"/>
    <mergeCell ref="A226:H226"/>
    <mergeCell ref="A232:H232"/>
    <mergeCell ref="A240:H240"/>
    <mergeCell ref="A243:H243"/>
    <mergeCell ref="A244:A245"/>
    <mergeCell ref="G244:G245"/>
    <mergeCell ref="H244:H245"/>
    <mergeCell ref="A193:H193"/>
    <mergeCell ref="A199:H199"/>
    <mergeCell ref="A205:H205"/>
    <mergeCell ref="A213:H213"/>
    <mergeCell ref="A217:H217"/>
    <mergeCell ref="A218:A219"/>
    <mergeCell ref="B218:F218"/>
    <mergeCell ref="G218:G219"/>
    <mergeCell ref="H218:H219"/>
    <mergeCell ref="A246:H246"/>
    <mergeCell ref="A252:H252"/>
    <mergeCell ref="A258:H258"/>
    <mergeCell ref="A265:H265"/>
    <mergeCell ref="A269:H269"/>
    <mergeCell ref="A270:A271"/>
    <mergeCell ref="B270:F270"/>
    <mergeCell ref="G270:G271"/>
    <mergeCell ref="H270:H271"/>
    <mergeCell ref="A299:H299"/>
    <mergeCell ref="A305:H305"/>
    <mergeCell ref="A311:H311"/>
    <mergeCell ref="A318:H318"/>
    <mergeCell ref="A272:H272"/>
    <mergeCell ref="A278:H278"/>
    <mergeCell ref="A284:H284"/>
    <mergeCell ref="A292:H292"/>
    <mergeCell ref="A296:H296"/>
    <mergeCell ref="A297:A298"/>
    <mergeCell ref="B297:F297"/>
    <mergeCell ref="G297:G298"/>
    <mergeCell ref="H297:H298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4B88D-B8BE-4F06-869E-7963B2975F77}">
  <dimension ref="A1:IV200"/>
  <sheetViews>
    <sheetView zoomScale="140" zoomScaleNormal="140" workbookViewId="0">
      <selection activeCell="L73" sqref="L73"/>
    </sheetView>
  </sheetViews>
  <sheetFormatPr defaultRowHeight="11.25" x14ac:dyDescent="0.2"/>
  <cols>
    <col min="1" max="1" width="32.7109375" style="18" customWidth="1"/>
    <col min="2" max="2" width="7.7109375" style="18" customWidth="1"/>
    <col min="3" max="3" width="8" style="18" customWidth="1"/>
    <col min="4" max="4" width="8.140625" style="18" customWidth="1"/>
    <col min="5" max="5" width="9.42578125" style="18" customWidth="1"/>
    <col min="6" max="6" width="7.7109375" style="18" customWidth="1"/>
    <col min="7" max="7" width="8.42578125" style="18" customWidth="1"/>
    <col min="8" max="8" width="17.28515625" style="18" customWidth="1"/>
    <col min="9" max="256" width="9.140625" style="18"/>
    <col min="257" max="257" width="32.7109375" style="18" customWidth="1"/>
    <col min="258" max="258" width="7.7109375" style="18" customWidth="1"/>
    <col min="259" max="259" width="8" style="18" customWidth="1"/>
    <col min="260" max="260" width="8.140625" style="18" customWidth="1"/>
    <col min="261" max="261" width="9.42578125" style="18" customWidth="1"/>
    <col min="262" max="262" width="7.7109375" style="18" customWidth="1"/>
    <col min="263" max="263" width="8.42578125" style="18" customWidth="1"/>
    <col min="264" max="264" width="17.28515625" style="18" customWidth="1"/>
    <col min="265" max="512" width="9.140625" style="18"/>
    <col min="513" max="513" width="32.7109375" style="18" customWidth="1"/>
    <col min="514" max="514" width="7.7109375" style="18" customWidth="1"/>
    <col min="515" max="515" width="8" style="18" customWidth="1"/>
    <col min="516" max="516" width="8.140625" style="18" customWidth="1"/>
    <col min="517" max="517" width="9.42578125" style="18" customWidth="1"/>
    <col min="518" max="518" width="7.7109375" style="18" customWidth="1"/>
    <col min="519" max="519" width="8.42578125" style="18" customWidth="1"/>
    <col min="520" max="520" width="17.28515625" style="18" customWidth="1"/>
    <col min="521" max="768" width="9.140625" style="18"/>
    <col min="769" max="769" width="32.7109375" style="18" customWidth="1"/>
    <col min="770" max="770" width="7.7109375" style="18" customWidth="1"/>
    <col min="771" max="771" width="8" style="18" customWidth="1"/>
    <col min="772" max="772" width="8.140625" style="18" customWidth="1"/>
    <col min="773" max="773" width="9.42578125" style="18" customWidth="1"/>
    <col min="774" max="774" width="7.7109375" style="18" customWidth="1"/>
    <col min="775" max="775" width="8.42578125" style="18" customWidth="1"/>
    <col min="776" max="776" width="17.28515625" style="18" customWidth="1"/>
    <col min="777" max="1024" width="9.140625" style="18"/>
    <col min="1025" max="1025" width="32.7109375" style="18" customWidth="1"/>
    <col min="1026" max="1026" width="7.7109375" style="18" customWidth="1"/>
    <col min="1027" max="1027" width="8" style="18" customWidth="1"/>
    <col min="1028" max="1028" width="8.140625" style="18" customWidth="1"/>
    <col min="1029" max="1029" width="9.42578125" style="18" customWidth="1"/>
    <col min="1030" max="1030" width="7.7109375" style="18" customWidth="1"/>
    <col min="1031" max="1031" width="8.42578125" style="18" customWidth="1"/>
    <col min="1032" max="1032" width="17.28515625" style="18" customWidth="1"/>
    <col min="1033" max="1280" width="9.140625" style="18"/>
    <col min="1281" max="1281" width="32.7109375" style="18" customWidth="1"/>
    <col min="1282" max="1282" width="7.7109375" style="18" customWidth="1"/>
    <col min="1283" max="1283" width="8" style="18" customWidth="1"/>
    <col min="1284" max="1284" width="8.140625" style="18" customWidth="1"/>
    <col min="1285" max="1285" width="9.42578125" style="18" customWidth="1"/>
    <col min="1286" max="1286" width="7.7109375" style="18" customWidth="1"/>
    <col min="1287" max="1287" width="8.42578125" style="18" customWidth="1"/>
    <col min="1288" max="1288" width="17.28515625" style="18" customWidth="1"/>
    <col min="1289" max="1536" width="9.140625" style="18"/>
    <col min="1537" max="1537" width="32.7109375" style="18" customWidth="1"/>
    <col min="1538" max="1538" width="7.7109375" style="18" customWidth="1"/>
    <col min="1539" max="1539" width="8" style="18" customWidth="1"/>
    <col min="1540" max="1540" width="8.140625" style="18" customWidth="1"/>
    <col min="1541" max="1541" width="9.42578125" style="18" customWidth="1"/>
    <col min="1542" max="1542" width="7.7109375" style="18" customWidth="1"/>
    <col min="1543" max="1543" width="8.42578125" style="18" customWidth="1"/>
    <col min="1544" max="1544" width="17.28515625" style="18" customWidth="1"/>
    <col min="1545" max="1792" width="9.140625" style="18"/>
    <col min="1793" max="1793" width="32.7109375" style="18" customWidth="1"/>
    <col min="1794" max="1794" width="7.7109375" style="18" customWidth="1"/>
    <col min="1795" max="1795" width="8" style="18" customWidth="1"/>
    <col min="1796" max="1796" width="8.140625" style="18" customWidth="1"/>
    <col min="1797" max="1797" width="9.42578125" style="18" customWidth="1"/>
    <col min="1798" max="1798" width="7.7109375" style="18" customWidth="1"/>
    <col min="1799" max="1799" width="8.42578125" style="18" customWidth="1"/>
    <col min="1800" max="1800" width="17.28515625" style="18" customWidth="1"/>
    <col min="1801" max="2048" width="9.140625" style="18"/>
    <col min="2049" max="2049" width="32.7109375" style="18" customWidth="1"/>
    <col min="2050" max="2050" width="7.7109375" style="18" customWidth="1"/>
    <col min="2051" max="2051" width="8" style="18" customWidth="1"/>
    <col min="2052" max="2052" width="8.140625" style="18" customWidth="1"/>
    <col min="2053" max="2053" width="9.42578125" style="18" customWidth="1"/>
    <col min="2054" max="2054" width="7.7109375" style="18" customWidth="1"/>
    <col min="2055" max="2055" width="8.42578125" style="18" customWidth="1"/>
    <col min="2056" max="2056" width="17.28515625" style="18" customWidth="1"/>
    <col min="2057" max="2304" width="9.140625" style="18"/>
    <col min="2305" max="2305" width="32.7109375" style="18" customWidth="1"/>
    <col min="2306" max="2306" width="7.7109375" style="18" customWidth="1"/>
    <col min="2307" max="2307" width="8" style="18" customWidth="1"/>
    <col min="2308" max="2308" width="8.140625" style="18" customWidth="1"/>
    <col min="2309" max="2309" width="9.42578125" style="18" customWidth="1"/>
    <col min="2310" max="2310" width="7.7109375" style="18" customWidth="1"/>
    <col min="2311" max="2311" width="8.42578125" style="18" customWidth="1"/>
    <col min="2312" max="2312" width="17.28515625" style="18" customWidth="1"/>
    <col min="2313" max="2560" width="9.140625" style="18"/>
    <col min="2561" max="2561" width="32.7109375" style="18" customWidth="1"/>
    <col min="2562" max="2562" width="7.7109375" style="18" customWidth="1"/>
    <col min="2563" max="2563" width="8" style="18" customWidth="1"/>
    <col min="2564" max="2564" width="8.140625" style="18" customWidth="1"/>
    <col min="2565" max="2565" width="9.42578125" style="18" customWidth="1"/>
    <col min="2566" max="2566" width="7.7109375" style="18" customWidth="1"/>
    <col min="2567" max="2567" width="8.42578125" style="18" customWidth="1"/>
    <col min="2568" max="2568" width="17.28515625" style="18" customWidth="1"/>
    <col min="2569" max="2816" width="9.140625" style="18"/>
    <col min="2817" max="2817" width="32.7109375" style="18" customWidth="1"/>
    <col min="2818" max="2818" width="7.7109375" style="18" customWidth="1"/>
    <col min="2819" max="2819" width="8" style="18" customWidth="1"/>
    <col min="2820" max="2820" width="8.140625" style="18" customWidth="1"/>
    <col min="2821" max="2821" width="9.42578125" style="18" customWidth="1"/>
    <col min="2822" max="2822" width="7.7109375" style="18" customWidth="1"/>
    <col min="2823" max="2823" width="8.42578125" style="18" customWidth="1"/>
    <col min="2824" max="2824" width="17.28515625" style="18" customWidth="1"/>
    <col min="2825" max="3072" width="9.140625" style="18"/>
    <col min="3073" max="3073" width="32.7109375" style="18" customWidth="1"/>
    <col min="3074" max="3074" width="7.7109375" style="18" customWidth="1"/>
    <col min="3075" max="3075" width="8" style="18" customWidth="1"/>
    <col min="3076" max="3076" width="8.140625" style="18" customWidth="1"/>
    <col min="3077" max="3077" width="9.42578125" style="18" customWidth="1"/>
    <col min="3078" max="3078" width="7.7109375" style="18" customWidth="1"/>
    <col min="3079" max="3079" width="8.42578125" style="18" customWidth="1"/>
    <col min="3080" max="3080" width="17.28515625" style="18" customWidth="1"/>
    <col min="3081" max="3328" width="9.140625" style="18"/>
    <col min="3329" max="3329" width="32.7109375" style="18" customWidth="1"/>
    <col min="3330" max="3330" width="7.7109375" style="18" customWidth="1"/>
    <col min="3331" max="3331" width="8" style="18" customWidth="1"/>
    <col min="3332" max="3332" width="8.140625" style="18" customWidth="1"/>
    <col min="3333" max="3333" width="9.42578125" style="18" customWidth="1"/>
    <col min="3334" max="3334" width="7.7109375" style="18" customWidth="1"/>
    <col min="3335" max="3335" width="8.42578125" style="18" customWidth="1"/>
    <col min="3336" max="3336" width="17.28515625" style="18" customWidth="1"/>
    <col min="3337" max="3584" width="9.140625" style="18"/>
    <col min="3585" max="3585" width="32.7109375" style="18" customWidth="1"/>
    <col min="3586" max="3586" width="7.7109375" style="18" customWidth="1"/>
    <col min="3587" max="3587" width="8" style="18" customWidth="1"/>
    <col min="3588" max="3588" width="8.140625" style="18" customWidth="1"/>
    <col min="3589" max="3589" width="9.42578125" style="18" customWidth="1"/>
    <col min="3590" max="3590" width="7.7109375" style="18" customWidth="1"/>
    <col min="3591" max="3591" width="8.42578125" style="18" customWidth="1"/>
    <col min="3592" max="3592" width="17.28515625" style="18" customWidth="1"/>
    <col min="3593" max="3840" width="9.140625" style="18"/>
    <col min="3841" max="3841" width="32.7109375" style="18" customWidth="1"/>
    <col min="3842" max="3842" width="7.7109375" style="18" customWidth="1"/>
    <col min="3843" max="3843" width="8" style="18" customWidth="1"/>
    <col min="3844" max="3844" width="8.140625" style="18" customWidth="1"/>
    <col min="3845" max="3845" width="9.42578125" style="18" customWidth="1"/>
    <col min="3846" max="3846" width="7.7109375" style="18" customWidth="1"/>
    <col min="3847" max="3847" width="8.42578125" style="18" customWidth="1"/>
    <col min="3848" max="3848" width="17.28515625" style="18" customWidth="1"/>
    <col min="3849" max="4096" width="9.140625" style="18"/>
    <col min="4097" max="4097" width="32.7109375" style="18" customWidth="1"/>
    <col min="4098" max="4098" width="7.7109375" style="18" customWidth="1"/>
    <col min="4099" max="4099" width="8" style="18" customWidth="1"/>
    <col min="4100" max="4100" width="8.140625" style="18" customWidth="1"/>
    <col min="4101" max="4101" width="9.42578125" style="18" customWidth="1"/>
    <col min="4102" max="4102" width="7.7109375" style="18" customWidth="1"/>
    <col min="4103" max="4103" width="8.42578125" style="18" customWidth="1"/>
    <col min="4104" max="4104" width="17.28515625" style="18" customWidth="1"/>
    <col min="4105" max="4352" width="9.140625" style="18"/>
    <col min="4353" max="4353" width="32.7109375" style="18" customWidth="1"/>
    <col min="4354" max="4354" width="7.7109375" style="18" customWidth="1"/>
    <col min="4355" max="4355" width="8" style="18" customWidth="1"/>
    <col min="4356" max="4356" width="8.140625" style="18" customWidth="1"/>
    <col min="4357" max="4357" width="9.42578125" style="18" customWidth="1"/>
    <col min="4358" max="4358" width="7.7109375" style="18" customWidth="1"/>
    <col min="4359" max="4359" width="8.42578125" style="18" customWidth="1"/>
    <col min="4360" max="4360" width="17.28515625" style="18" customWidth="1"/>
    <col min="4361" max="4608" width="9.140625" style="18"/>
    <col min="4609" max="4609" width="32.7109375" style="18" customWidth="1"/>
    <col min="4610" max="4610" width="7.7109375" style="18" customWidth="1"/>
    <col min="4611" max="4611" width="8" style="18" customWidth="1"/>
    <col min="4612" max="4612" width="8.140625" style="18" customWidth="1"/>
    <col min="4613" max="4613" width="9.42578125" style="18" customWidth="1"/>
    <col min="4614" max="4614" width="7.7109375" style="18" customWidth="1"/>
    <col min="4615" max="4615" width="8.42578125" style="18" customWidth="1"/>
    <col min="4616" max="4616" width="17.28515625" style="18" customWidth="1"/>
    <col min="4617" max="4864" width="9.140625" style="18"/>
    <col min="4865" max="4865" width="32.7109375" style="18" customWidth="1"/>
    <col min="4866" max="4866" width="7.7109375" style="18" customWidth="1"/>
    <col min="4867" max="4867" width="8" style="18" customWidth="1"/>
    <col min="4868" max="4868" width="8.140625" style="18" customWidth="1"/>
    <col min="4869" max="4869" width="9.42578125" style="18" customWidth="1"/>
    <col min="4870" max="4870" width="7.7109375" style="18" customWidth="1"/>
    <col min="4871" max="4871" width="8.42578125" style="18" customWidth="1"/>
    <col min="4872" max="4872" width="17.28515625" style="18" customWidth="1"/>
    <col min="4873" max="5120" width="9.140625" style="18"/>
    <col min="5121" max="5121" width="32.7109375" style="18" customWidth="1"/>
    <col min="5122" max="5122" width="7.7109375" style="18" customWidth="1"/>
    <col min="5123" max="5123" width="8" style="18" customWidth="1"/>
    <col min="5124" max="5124" width="8.140625" style="18" customWidth="1"/>
    <col min="5125" max="5125" width="9.42578125" style="18" customWidth="1"/>
    <col min="5126" max="5126" width="7.7109375" style="18" customWidth="1"/>
    <col min="5127" max="5127" width="8.42578125" style="18" customWidth="1"/>
    <col min="5128" max="5128" width="17.28515625" style="18" customWidth="1"/>
    <col min="5129" max="5376" width="9.140625" style="18"/>
    <col min="5377" max="5377" width="32.7109375" style="18" customWidth="1"/>
    <col min="5378" max="5378" width="7.7109375" style="18" customWidth="1"/>
    <col min="5379" max="5379" width="8" style="18" customWidth="1"/>
    <col min="5380" max="5380" width="8.140625" style="18" customWidth="1"/>
    <col min="5381" max="5381" width="9.42578125" style="18" customWidth="1"/>
    <col min="5382" max="5382" width="7.7109375" style="18" customWidth="1"/>
    <col min="5383" max="5383" width="8.42578125" style="18" customWidth="1"/>
    <col min="5384" max="5384" width="17.28515625" style="18" customWidth="1"/>
    <col min="5385" max="5632" width="9.140625" style="18"/>
    <col min="5633" max="5633" width="32.7109375" style="18" customWidth="1"/>
    <col min="5634" max="5634" width="7.7109375" style="18" customWidth="1"/>
    <col min="5635" max="5635" width="8" style="18" customWidth="1"/>
    <col min="5636" max="5636" width="8.140625" style="18" customWidth="1"/>
    <col min="5637" max="5637" width="9.42578125" style="18" customWidth="1"/>
    <col min="5638" max="5638" width="7.7109375" style="18" customWidth="1"/>
    <col min="5639" max="5639" width="8.42578125" style="18" customWidth="1"/>
    <col min="5640" max="5640" width="17.28515625" style="18" customWidth="1"/>
    <col min="5641" max="5888" width="9.140625" style="18"/>
    <col min="5889" max="5889" width="32.7109375" style="18" customWidth="1"/>
    <col min="5890" max="5890" width="7.7109375" style="18" customWidth="1"/>
    <col min="5891" max="5891" width="8" style="18" customWidth="1"/>
    <col min="5892" max="5892" width="8.140625" style="18" customWidth="1"/>
    <col min="5893" max="5893" width="9.42578125" style="18" customWidth="1"/>
    <col min="5894" max="5894" width="7.7109375" style="18" customWidth="1"/>
    <col min="5895" max="5895" width="8.42578125" style="18" customWidth="1"/>
    <col min="5896" max="5896" width="17.28515625" style="18" customWidth="1"/>
    <col min="5897" max="6144" width="9.140625" style="18"/>
    <col min="6145" max="6145" width="32.7109375" style="18" customWidth="1"/>
    <col min="6146" max="6146" width="7.7109375" style="18" customWidth="1"/>
    <col min="6147" max="6147" width="8" style="18" customWidth="1"/>
    <col min="6148" max="6148" width="8.140625" style="18" customWidth="1"/>
    <col min="6149" max="6149" width="9.42578125" style="18" customWidth="1"/>
    <col min="6150" max="6150" width="7.7109375" style="18" customWidth="1"/>
    <col min="6151" max="6151" width="8.42578125" style="18" customWidth="1"/>
    <col min="6152" max="6152" width="17.28515625" style="18" customWidth="1"/>
    <col min="6153" max="6400" width="9.140625" style="18"/>
    <col min="6401" max="6401" width="32.7109375" style="18" customWidth="1"/>
    <col min="6402" max="6402" width="7.7109375" style="18" customWidth="1"/>
    <col min="6403" max="6403" width="8" style="18" customWidth="1"/>
    <col min="6404" max="6404" width="8.140625" style="18" customWidth="1"/>
    <col min="6405" max="6405" width="9.42578125" style="18" customWidth="1"/>
    <col min="6406" max="6406" width="7.7109375" style="18" customWidth="1"/>
    <col min="6407" max="6407" width="8.42578125" style="18" customWidth="1"/>
    <col min="6408" max="6408" width="17.28515625" style="18" customWidth="1"/>
    <col min="6409" max="6656" width="9.140625" style="18"/>
    <col min="6657" max="6657" width="32.7109375" style="18" customWidth="1"/>
    <col min="6658" max="6658" width="7.7109375" style="18" customWidth="1"/>
    <col min="6659" max="6659" width="8" style="18" customWidth="1"/>
    <col min="6660" max="6660" width="8.140625" style="18" customWidth="1"/>
    <col min="6661" max="6661" width="9.42578125" style="18" customWidth="1"/>
    <col min="6662" max="6662" width="7.7109375" style="18" customWidth="1"/>
    <col min="6663" max="6663" width="8.42578125" style="18" customWidth="1"/>
    <col min="6664" max="6664" width="17.28515625" style="18" customWidth="1"/>
    <col min="6665" max="6912" width="9.140625" style="18"/>
    <col min="6913" max="6913" width="32.7109375" style="18" customWidth="1"/>
    <col min="6914" max="6914" width="7.7109375" style="18" customWidth="1"/>
    <col min="6915" max="6915" width="8" style="18" customWidth="1"/>
    <col min="6916" max="6916" width="8.140625" style="18" customWidth="1"/>
    <col min="6917" max="6917" width="9.42578125" style="18" customWidth="1"/>
    <col min="6918" max="6918" width="7.7109375" style="18" customWidth="1"/>
    <col min="6919" max="6919" width="8.42578125" style="18" customWidth="1"/>
    <col min="6920" max="6920" width="17.28515625" style="18" customWidth="1"/>
    <col min="6921" max="7168" width="9.140625" style="18"/>
    <col min="7169" max="7169" width="32.7109375" style="18" customWidth="1"/>
    <col min="7170" max="7170" width="7.7109375" style="18" customWidth="1"/>
    <col min="7171" max="7171" width="8" style="18" customWidth="1"/>
    <col min="7172" max="7172" width="8.140625" style="18" customWidth="1"/>
    <col min="7173" max="7173" width="9.42578125" style="18" customWidth="1"/>
    <col min="7174" max="7174" width="7.7109375" style="18" customWidth="1"/>
    <col min="7175" max="7175" width="8.42578125" style="18" customWidth="1"/>
    <col min="7176" max="7176" width="17.28515625" style="18" customWidth="1"/>
    <col min="7177" max="7424" width="9.140625" style="18"/>
    <col min="7425" max="7425" width="32.7109375" style="18" customWidth="1"/>
    <col min="7426" max="7426" width="7.7109375" style="18" customWidth="1"/>
    <col min="7427" max="7427" width="8" style="18" customWidth="1"/>
    <col min="7428" max="7428" width="8.140625" style="18" customWidth="1"/>
    <col min="7429" max="7429" width="9.42578125" style="18" customWidth="1"/>
    <col min="7430" max="7430" width="7.7109375" style="18" customWidth="1"/>
    <col min="7431" max="7431" width="8.42578125" style="18" customWidth="1"/>
    <col min="7432" max="7432" width="17.28515625" style="18" customWidth="1"/>
    <col min="7433" max="7680" width="9.140625" style="18"/>
    <col min="7681" max="7681" width="32.7109375" style="18" customWidth="1"/>
    <col min="7682" max="7682" width="7.7109375" style="18" customWidth="1"/>
    <col min="7683" max="7683" width="8" style="18" customWidth="1"/>
    <col min="7684" max="7684" width="8.140625" style="18" customWidth="1"/>
    <col min="7685" max="7685" width="9.42578125" style="18" customWidth="1"/>
    <col min="7686" max="7686" width="7.7109375" style="18" customWidth="1"/>
    <col min="7687" max="7687" width="8.42578125" style="18" customWidth="1"/>
    <col min="7688" max="7688" width="17.28515625" style="18" customWidth="1"/>
    <col min="7689" max="7936" width="9.140625" style="18"/>
    <col min="7937" max="7937" width="32.7109375" style="18" customWidth="1"/>
    <col min="7938" max="7938" width="7.7109375" style="18" customWidth="1"/>
    <col min="7939" max="7939" width="8" style="18" customWidth="1"/>
    <col min="7940" max="7940" width="8.140625" style="18" customWidth="1"/>
    <col min="7941" max="7941" width="9.42578125" style="18" customWidth="1"/>
    <col min="7942" max="7942" width="7.7109375" style="18" customWidth="1"/>
    <col min="7943" max="7943" width="8.42578125" style="18" customWidth="1"/>
    <col min="7944" max="7944" width="17.28515625" style="18" customWidth="1"/>
    <col min="7945" max="8192" width="9.140625" style="18"/>
    <col min="8193" max="8193" width="32.7109375" style="18" customWidth="1"/>
    <col min="8194" max="8194" width="7.7109375" style="18" customWidth="1"/>
    <col min="8195" max="8195" width="8" style="18" customWidth="1"/>
    <col min="8196" max="8196" width="8.140625" style="18" customWidth="1"/>
    <col min="8197" max="8197" width="9.42578125" style="18" customWidth="1"/>
    <col min="8198" max="8198" width="7.7109375" style="18" customWidth="1"/>
    <col min="8199" max="8199" width="8.42578125" style="18" customWidth="1"/>
    <col min="8200" max="8200" width="17.28515625" style="18" customWidth="1"/>
    <col min="8201" max="8448" width="9.140625" style="18"/>
    <col min="8449" max="8449" width="32.7109375" style="18" customWidth="1"/>
    <col min="8450" max="8450" width="7.7109375" style="18" customWidth="1"/>
    <col min="8451" max="8451" width="8" style="18" customWidth="1"/>
    <col min="8452" max="8452" width="8.140625" style="18" customWidth="1"/>
    <col min="8453" max="8453" width="9.42578125" style="18" customWidth="1"/>
    <col min="8454" max="8454" width="7.7109375" style="18" customWidth="1"/>
    <col min="8455" max="8455" width="8.42578125" style="18" customWidth="1"/>
    <col min="8456" max="8456" width="17.28515625" style="18" customWidth="1"/>
    <col min="8457" max="8704" width="9.140625" style="18"/>
    <col min="8705" max="8705" width="32.7109375" style="18" customWidth="1"/>
    <col min="8706" max="8706" width="7.7109375" style="18" customWidth="1"/>
    <col min="8707" max="8707" width="8" style="18" customWidth="1"/>
    <col min="8708" max="8708" width="8.140625" style="18" customWidth="1"/>
    <col min="8709" max="8709" width="9.42578125" style="18" customWidth="1"/>
    <col min="8710" max="8710" width="7.7109375" style="18" customWidth="1"/>
    <col min="8711" max="8711" width="8.42578125" style="18" customWidth="1"/>
    <col min="8712" max="8712" width="17.28515625" style="18" customWidth="1"/>
    <col min="8713" max="8960" width="9.140625" style="18"/>
    <col min="8961" max="8961" width="32.7109375" style="18" customWidth="1"/>
    <col min="8962" max="8962" width="7.7109375" style="18" customWidth="1"/>
    <col min="8963" max="8963" width="8" style="18" customWidth="1"/>
    <col min="8964" max="8964" width="8.140625" style="18" customWidth="1"/>
    <col min="8965" max="8965" width="9.42578125" style="18" customWidth="1"/>
    <col min="8966" max="8966" width="7.7109375" style="18" customWidth="1"/>
    <col min="8967" max="8967" width="8.42578125" style="18" customWidth="1"/>
    <col min="8968" max="8968" width="17.28515625" style="18" customWidth="1"/>
    <col min="8969" max="9216" width="9.140625" style="18"/>
    <col min="9217" max="9217" width="32.7109375" style="18" customWidth="1"/>
    <col min="9218" max="9218" width="7.7109375" style="18" customWidth="1"/>
    <col min="9219" max="9219" width="8" style="18" customWidth="1"/>
    <col min="9220" max="9220" width="8.140625" style="18" customWidth="1"/>
    <col min="9221" max="9221" width="9.42578125" style="18" customWidth="1"/>
    <col min="9222" max="9222" width="7.7109375" style="18" customWidth="1"/>
    <col min="9223" max="9223" width="8.42578125" style="18" customWidth="1"/>
    <col min="9224" max="9224" width="17.28515625" style="18" customWidth="1"/>
    <col min="9225" max="9472" width="9.140625" style="18"/>
    <col min="9473" max="9473" width="32.7109375" style="18" customWidth="1"/>
    <col min="9474" max="9474" width="7.7109375" style="18" customWidth="1"/>
    <col min="9475" max="9475" width="8" style="18" customWidth="1"/>
    <col min="9476" max="9476" width="8.140625" style="18" customWidth="1"/>
    <col min="9477" max="9477" width="9.42578125" style="18" customWidth="1"/>
    <col min="9478" max="9478" width="7.7109375" style="18" customWidth="1"/>
    <col min="9479" max="9479" width="8.42578125" style="18" customWidth="1"/>
    <col min="9480" max="9480" width="17.28515625" style="18" customWidth="1"/>
    <col min="9481" max="9728" width="9.140625" style="18"/>
    <col min="9729" max="9729" width="32.7109375" style="18" customWidth="1"/>
    <col min="9730" max="9730" width="7.7109375" style="18" customWidth="1"/>
    <col min="9731" max="9731" width="8" style="18" customWidth="1"/>
    <col min="9732" max="9732" width="8.140625" style="18" customWidth="1"/>
    <col min="9733" max="9733" width="9.42578125" style="18" customWidth="1"/>
    <col min="9734" max="9734" width="7.7109375" style="18" customWidth="1"/>
    <col min="9735" max="9735" width="8.42578125" style="18" customWidth="1"/>
    <col min="9736" max="9736" width="17.28515625" style="18" customWidth="1"/>
    <col min="9737" max="9984" width="9.140625" style="18"/>
    <col min="9985" max="9985" width="32.7109375" style="18" customWidth="1"/>
    <col min="9986" max="9986" width="7.7109375" style="18" customWidth="1"/>
    <col min="9987" max="9987" width="8" style="18" customWidth="1"/>
    <col min="9988" max="9988" width="8.140625" style="18" customWidth="1"/>
    <col min="9989" max="9989" width="9.42578125" style="18" customWidth="1"/>
    <col min="9990" max="9990" width="7.7109375" style="18" customWidth="1"/>
    <col min="9991" max="9991" width="8.42578125" style="18" customWidth="1"/>
    <col min="9992" max="9992" width="17.28515625" style="18" customWidth="1"/>
    <col min="9993" max="10240" width="9.140625" style="18"/>
    <col min="10241" max="10241" width="32.7109375" style="18" customWidth="1"/>
    <col min="10242" max="10242" width="7.7109375" style="18" customWidth="1"/>
    <col min="10243" max="10243" width="8" style="18" customWidth="1"/>
    <col min="10244" max="10244" width="8.140625" style="18" customWidth="1"/>
    <col min="10245" max="10245" width="9.42578125" style="18" customWidth="1"/>
    <col min="10246" max="10246" width="7.7109375" style="18" customWidth="1"/>
    <col min="10247" max="10247" width="8.42578125" style="18" customWidth="1"/>
    <col min="10248" max="10248" width="17.28515625" style="18" customWidth="1"/>
    <col min="10249" max="10496" width="9.140625" style="18"/>
    <col min="10497" max="10497" width="32.7109375" style="18" customWidth="1"/>
    <col min="10498" max="10498" width="7.7109375" style="18" customWidth="1"/>
    <col min="10499" max="10499" width="8" style="18" customWidth="1"/>
    <col min="10500" max="10500" width="8.140625" style="18" customWidth="1"/>
    <col min="10501" max="10501" width="9.42578125" style="18" customWidth="1"/>
    <col min="10502" max="10502" width="7.7109375" style="18" customWidth="1"/>
    <col min="10503" max="10503" width="8.42578125" style="18" customWidth="1"/>
    <col min="10504" max="10504" width="17.28515625" style="18" customWidth="1"/>
    <col min="10505" max="10752" width="9.140625" style="18"/>
    <col min="10753" max="10753" width="32.7109375" style="18" customWidth="1"/>
    <col min="10754" max="10754" width="7.7109375" style="18" customWidth="1"/>
    <col min="10755" max="10755" width="8" style="18" customWidth="1"/>
    <col min="10756" max="10756" width="8.140625" style="18" customWidth="1"/>
    <col min="10757" max="10757" width="9.42578125" style="18" customWidth="1"/>
    <col min="10758" max="10758" width="7.7109375" style="18" customWidth="1"/>
    <col min="10759" max="10759" width="8.42578125" style="18" customWidth="1"/>
    <col min="10760" max="10760" width="17.28515625" style="18" customWidth="1"/>
    <col min="10761" max="11008" width="9.140625" style="18"/>
    <col min="11009" max="11009" width="32.7109375" style="18" customWidth="1"/>
    <col min="11010" max="11010" width="7.7109375" style="18" customWidth="1"/>
    <col min="11011" max="11011" width="8" style="18" customWidth="1"/>
    <col min="11012" max="11012" width="8.140625" style="18" customWidth="1"/>
    <col min="11013" max="11013" width="9.42578125" style="18" customWidth="1"/>
    <col min="11014" max="11014" width="7.7109375" style="18" customWidth="1"/>
    <col min="11015" max="11015" width="8.42578125" style="18" customWidth="1"/>
    <col min="11016" max="11016" width="17.28515625" style="18" customWidth="1"/>
    <col min="11017" max="11264" width="9.140625" style="18"/>
    <col min="11265" max="11265" width="32.7109375" style="18" customWidth="1"/>
    <col min="11266" max="11266" width="7.7109375" style="18" customWidth="1"/>
    <col min="11267" max="11267" width="8" style="18" customWidth="1"/>
    <col min="11268" max="11268" width="8.140625" style="18" customWidth="1"/>
    <col min="11269" max="11269" width="9.42578125" style="18" customWidth="1"/>
    <col min="11270" max="11270" width="7.7109375" style="18" customWidth="1"/>
    <col min="11271" max="11271" width="8.42578125" style="18" customWidth="1"/>
    <col min="11272" max="11272" width="17.28515625" style="18" customWidth="1"/>
    <col min="11273" max="11520" width="9.140625" style="18"/>
    <col min="11521" max="11521" width="32.7109375" style="18" customWidth="1"/>
    <col min="11522" max="11522" width="7.7109375" style="18" customWidth="1"/>
    <col min="11523" max="11523" width="8" style="18" customWidth="1"/>
    <col min="11524" max="11524" width="8.140625" style="18" customWidth="1"/>
    <col min="11525" max="11525" width="9.42578125" style="18" customWidth="1"/>
    <col min="11526" max="11526" width="7.7109375" style="18" customWidth="1"/>
    <col min="11527" max="11527" width="8.42578125" style="18" customWidth="1"/>
    <col min="11528" max="11528" width="17.28515625" style="18" customWidth="1"/>
    <col min="11529" max="11776" width="9.140625" style="18"/>
    <col min="11777" max="11777" width="32.7109375" style="18" customWidth="1"/>
    <col min="11778" max="11778" width="7.7109375" style="18" customWidth="1"/>
    <col min="11779" max="11779" width="8" style="18" customWidth="1"/>
    <col min="11780" max="11780" width="8.140625" style="18" customWidth="1"/>
    <col min="11781" max="11781" width="9.42578125" style="18" customWidth="1"/>
    <col min="11782" max="11782" width="7.7109375" style="18" customWidth="1"/>
    <col min="11783" max="11783" width="8.42578125" style="18" customWidth="1"/>
    <col min="11784" max="11784" width="17.28515625" style="18" customWidth="1"/>
    <col min="11785" max="12032" width="9.140625" style="18"/>
    <col min="12033" max="12033" width="32.7109375" style="18" customWidth="1"/>
    <col min="12034" max="12034" width="7.7109375" style="18" customWidth="1"/>
    <col min="12035" max="12035" width="8" style="18" customWidth="1"/>
    <col min="12036" max="12036" width="8.140625" style="18" customWidth="1"/>
    <col min="12037" max="12037" width="9.42578125" style="18" customWidth="1"/>
    <col min="12038" max="12038" width="7.7109375" style="18" customWidth="1"/>
    <col min="12039" max="12039" width="8.42578125" style="18" customWidth="1"/>
    <col min="12040" max="12040" width="17.28515625" style="18" customWidth="1"/>
    <col min="12041" max="12288" width="9.140625" style="18"/>
    <col min="12289" max="12289" width="32.7109375" style="18" customWidth="1"/>
    <col min="12290" max="12290" width="7.7109375" style="18" customWidth="1"/>
    <col min="12291" max="12291" width="8" style="18" customWidth="1"/>
    <col min="12292" max="12292" width="8.140625" style="18" customWidth="1"/>
    <col min="12293" max="12293" width="9.42578125" style="18" customWidth="1"/>
    <col min="12294" max="12294" width="7.7109375" style="18" customWidth="1"/>
    <col min="12295" max="12295" width="8.42578125" style="18" customWidth="1"/>
    <col min="12296" max="12296" width="17.28515625" style="18" customWidth="1"/>
    <col min="12297" max="12544" width="9.140625" style="18"/>
    <col min="12545" max="12545" width="32.7109375" style="18" customWidth="1"/>
    <col min="12546" max="12546" width="7.7109375" style="18" customWidth="1"/>
    <col min="12547" max="12547" width="8" style="18" customWidth="1"/>
    <col min="12548" max="12548" width="8.140625" style="18" customWidth="1"/>
    <col min="12549" max="12549" width="9.42578125" style="18" customWidth="1"/>
    <col min="12550" max="12550" width="7.7109375" style="18" customWidth="1"/>
    <col min="12551" max="12551" width="8.42578125" style="18" customWidth="1"/>
    <col min="12552" max="12552" width="17.28515625" style="18" customWidth="1"/>
    <col min="12553" max="12800" width="9.140625" style="18"/>
    <col min="12801" max="12801" width="32.7109375" style="18" customWidth="1"/>
    <col min="12802" max="12802" width="7.7109375" style="18" customWidth="1"/>
    <col min="12803" max="12803" width="8" style="18" customWidth="1"/>
    <col min="12804" max="12804" width="8.140625" style="18" customWidth="1"/>
    <col min="12805" max="12805" width="9.42578125" style="18" customWidth="1"/>
    <col min="12806" max="12806" width="7.7109375" style="18" customWidth="1"/>
    <col min="12807" max="12807" width="8.42578125" style="18" customWidth="1"/>
    <col min="12808" max="12808" width="17.28515625" style="18" customWidth="1"/>
    <col min="12809" max="13056" width="9.140625" style="18"/>
    <col min="13057" max="13057" width="32.7109375" style="18" customWidth="1"/>
    <col min="13058" max="13058" width="7.7109375" style="18" customWidth="1"/>
    <col min="13059" max="13059" width="8" style="18" customWidth="1"/>
    <col min="13060" max="13060" width="8.140625" style="18" customWidth="1"/>
    <col min="13061" max="13061" width="9.42578125" style="18" customWidth="1"/>
    <col min="13062" max="13062" width="7.7109375" style="18" customWidth="1"/>
    <col min="13063" max="13063" width="8.42578125" style="18" customWidth="1"/>
    <col min="13064" max="13064" width="17.28515625" style="18" customWidth="1"/>
    <col min="13065" max="13312" width="9.140625" style="18"/>
    <col min="13313" max="13313" width="32.7109375" style="18" customWidth="1"/>
    <col min="13314" max="13314" width="7.7109375" style="18" customWidth="1"/>
    <col min="13315" max="13315" width="8" style="18" customWidth="1"/>
    <col min="13316" max="13316" width="8.140625" style="18" customWidth="1"/>
    <col min="13317" max="13317" width="9.42578125" style="18" customWidth="1"/>
    <col min="13318" max="13318" width="7.7109375" style="18" customWidth="1"/>
    <col min="13319" max="13319" width="8.42578125" style="18" customWidth="1"/>
    <col min="13320" max="13320" width="17.28515625" style="18" customWidth="1"/>
    <col min="13321" max="13568" width="9.140625" style="18"/>
    <col min="13569" max="13569" width="32.7109375" style="18" customWidth="1"/>
    <col min="13570" max="13570" width="7.7109375" style="18" customWidth="1"/>
    <col min="13571" max="13571" width="8" style="18" customWidth="1"/>
    <col min="13572" max="13572" width="8.140625" style="18" customWidth="1"/>
    <col min="13573" max="13573" width="9.42578125" style="18" customWidth="1"/>
    <col min="13574" max="13574" width="7.7109375" style="18" customWidth="1"/>
    <col min="13575" max="13575" width="8.42578125" style="18" customWidth="1"/>
    <col min="13576" max="13576" width="17.28515625" style="18" customWidth="1"/>
    <col min="13577" max="13824" width="9.140625" style="18"/>
    <col min="13825" max="13825" width="32.7109375" style="18" customWidth="1"/>
    <col min="13826" max="13826" width="7.7109375" style="18" customWidth="1"/>
    <col min="13827" max="13827" width="8" style="18" customWidth="1"/>
    <col min="13828" max="13828" width="8.140625" style="18" customWidth="1"/>
    <col min="13829" max="13829" width="9.42578125" style="18" customWidth="1"/>
    <col min="13830" max="13830" width="7.7109375" style="18" customWidth="1"/>
    <col min="13831" max="13831" width="8.42578125" style="18" customWidth="1"/>
    <col min="13832" max="13832" width="17.28515625" style="18" customWidth="1"/>
    <col min="13833" max="14080" width="9.140625" style="18"/>
    <col min="14081" max="14081" width="32.7109375" style="18" customWidth="1"/>
    <col min="14082" max="14082" width="7.7109375" style="18" customWidth="1"/>
    <col min="14083" max="14083" width="8" style="18" customWidth="1"/>
    <col min="14084" max="14084" width="8.140625" style="18" customWidth="1"/>
    <col min="14085" max="14085" width="9.42578125" style="18" customWidth="1"/>
    <col min="14086" max="14086" width="7.7109375" style="18" customWidth="1"/>
    <col min="14087" max="14087" width="8.42578125" style="18" customWidth="1"/>
    <col min="14088" max="14088" width="17.28515625" style="18" customWidth="1"/>
    <col min="14089" max="14336" width="9.140625" style="18"/>
    <col min="14337" max="14337" width="32.7109375" style="18" customWidth="1"/>
    <col min="14338" max="14338" width="7.7109375" style="18" customWidth="1"/>
    <col min="14339" max="14339" width="8" style="18" customWidth="1"/>
    <col min="14340" max="14340" width="8.140625" style="18" customWidth="1"/>
    <col min="14341" max="14341" width="9.42578125" style="18" customWidth="1"/>
    <col min="14342" max="14342" width="7.7109375" style="18" customWidth="1"/>
    <col min="14343" max="14343" width="8.42578125" style="18" customWidth="1"/>
    <col min="14344" max="14344" width="17.28515625" style="18" customWidth="1"/>
    <col min="14345" max="14592" width="9.140625" style="18"/>
    <col min="14593" max="14593" width="32.7109375" style="18" customWidth="1"/>
    <col min="14594" max="14594" width="7.7109375" style="18" customWidth="1"/>
    <col min="14595" max="14595" width="8" style="18" customWidth="1"/>
    <col min="14596" max="14596" width="8.140625" style="18" customWidth="1"/>
    <col min="14597" max="14597" width="9.42578125" style="18" customWidth="1"/>
    <col min="14598" max="14598" width="7.7109375" style="18" customWidth="1"/>
    <col min="14599" max="14599" width="8.42578125" style="18" customWidth="1"/>
    <col min="14600" max="14600" width="17.28515625" style="18" customWidth="1"/>
    <col min="14601" max="14848" width="9.140625" style="18"/>
    <col min="14849" max="14849" width="32.7109375" style="18" customWidth="1"/>
    <col min="14850" max="14850" width="7.7109375" style="18" customWidth="1"/>
    <col min="14851" max="14851" width="8" style="18" customWidth="1"/>
    <col min="14852" max="14852" width="8.140625" style="18" customWidth="1"/>
    <col min="14853" max="14853" width="9.42578125" style="18" customWidth="1"/>
    <col min="14854" max="14854" width="7.7109375" style="18" customWidth="1"/>
    <col min="14855" max="14855" width="8.42578125" style="18" customWidth="1"/>
    <col min="14856" max="14856" width="17.28515625" style="18" customWidth="1"/>
    <col min="14857" max="15104" width="9.140625" style="18"/>
    <col min="15105" max="15105" width="32.7109375" style="18" customWidth="1"/>
    <col min="15106" max="15106" width="7.7109375" style="18" customWidth="1"/>
    <col min="15107" max="15107" width="8" style="18" customWidth="1"/>
    <col min="15108" max="15108" width="8.140625" style="18" customWidth="1"/>
    <col min="15109" max="15109" width="9.42578125" style="18" customWidth="1"/>
    <col min="15110" max="15110" width="7.7109375" style="18" customWidth="1"/>
    <col min="15111" max="15111" width="8.42578125" style="18" customWidth="1"/>
    <col min="15112" max="15112" width="17.28515625" style="18" customWidth="1"/>
    <col min="15113" max="15360" width="9.140625" style="18"/>
    <col min="15361" max="15361" width="32.7109375" style="18" customWidth="1"/>
    <col min="15362" max="15362" width="7.7109375" style="18" customWidth="1"/>
    <col min="15363" max="15363" width="8" style="18" customWidth="1"/>
    <col min="15364" max="15364" width="8.140625" style="18" customWidth="1"/>
    <col min="15365" max="15365" width="9.42578125" style="18" customWidth="1"/>
    <col min="15366" max="15366" width="7.7109375" style="18" customWidth="1"/>
    <col min="15367" max="15367" width="8.42578125" style="18" customWidth="1"/>
    <col min="15368" max="15368" width="17.28515625" style="18" customWidth="1"/>
    <col min="15369" max="15616" width="9.140625" style="18"/>
    <col min="15617" max="15617" width="32.7109375" style="18" customWidth="1"/>
    <col min="15618" max="15618" width="7.7109375" style="18" customWidth="1"/>
    <col min="15619" max="15619" width="8" style="18" customWidth="1"/>
    <col min="15620" max="15620" width="8.140625" style="18" customWidth="1"/>
    <col min="15621" max="15621" width="9.42578125" style="18" customWidth="1"/>
    <col min="15622" max="15622" width="7.7109375" style="18" customWidth="1"/>
    <col min="15623" max="15623" width="8.42578125" style="18" customWidth="1"/>
    <col min="15624" max="15624" width="17.28515625" style="18" customWidth="1"/>
    <col min="15625" max="15872" width="9.140625" style="18"/>
    <col min="15873" max="15873" width="32.7109375" style="18" customWidth="1"/>
    <col min="15874" max="15874" width="7.7109375" style="18" customWidth="1"/>
    <col min="15875" max="15875" width="8" style="18" customWidth="1"/>
    <col min="15876" max="15876" width="8.140625" style="18" customWidth="1"/>
    <col min="15877" max="15877" width="9.42578125" style="18" customWidth="1"/>
    <col min="15878" max="15878" width="7.7109375" style="18" customWidth="1"/>
    <col min="15879" max="15879" width="8.42578125" style="18" customWidth="1"/>
    <col min="15880" max="15880" width="17.28515625" style="18" customWidth="1"/>
    <col min="15881" max="16128" width="9.140625" style="18"/>
    <col min="16129" max="16129" width="32.7109375" style="18" customWidth="1"/>
    <col min="16130" max="16130" width="7.7109375" style="18" customWidth="1"/>
    <col min="16131" max="16131" width="8" style="18" customWidth="1"/>
    <col min="16132" max="16132" width="8.140625" style="18" customWidth="1"/>
    <col min="16133" max="16133" width="9.42578125" style="18" customWidth="1"/>
    <col min="16134" max="16134" width="7.7109375" style="18" customWidth="1"/>
    <col min="16135" max="16135" width="8.42578125" style="18" customWidth="1"/>
    <col min="16136" max="16136" width="17.28515625" style="18" customWidth="1"/>
    <col min="16137" max="16384" width="9.140625" style="18"/>
  </cols>
  <sheetData>
    <row r="1" spans="1:8" s="18" customForma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s="18" customFormat="1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8" s="18" customFormat="1" x14ac:dyDescent="0.2">
      <c r="A3" s="8" t="s">
        <v>2</v>
      </c>
      <c r="B3" s="5" t="s">
        <v>3</v>
      </c>
      <c r="C3" s="6"/>
      <c r="D3" s="6"/>
      <c r="E3" s="6"/>
      <c r="F3" s="7"/>
      <c r="G3" s="8" t="s">
        <v>4</v>
      </c>
      <c r="H3" s="8" t="s">
        <v>5</v>
      </c>
    </row>
    <row r="4" spans="1:8" s="18" customFormat="1" ht="15" customHeight="1" x14ac:dyDescent="0.2">
      <c r="A4" s="52"/>
      <c r="B4" s="10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52"/>
      <c r="H4" s="52"/>
    </row>
    <row r="5" spans="1:8" s="18" customFormat="1" x14ac:dyDescent="0.2">
      <c r="A5" s="5" t="s">
        <v>26</v>
      </c>
      <c r="B5" s="50"/>
      <c r="C5" s="50"/>
      <c r="D5" s="50"/>
      <c r="E5" s="50"/>
      <c r="F5" s="50"/>
      <c r="G5" s="6"/>
      <c r="H5" s="7"/>
    </row>
    <row r="6" spans="1:8" s="18" customFormat="1" ht="12" customHeight="1" x14ac:dyDescent="0.2">
      <c r="A6" s="17" t="s">
        <v>27</v>
      </c>
      <c r="B6" s="37">
        <v>200</v>
      </c>
      <c r="C6" s="24">
        <v>1.8</v>
      </c>
      <c r="D6" s="24">
        <v>5.3</v>
      </c>
      <c r="E6" s="24">
        <v>10.9</v>
      </c>
      <c r="F6" s="24">
        <v>100.5</v>
      </c>
      <c r="G6" s="147" t="s">
        <v>28</v>
      </c>
      <c r="H6" s="95" t="s">
        <v>29</v>
      </c>
    </row>
    <row r="7" spans="1:8" s="4" customFormat="1" ht="12" customHeight="1" x14ac:dyDescent="0.2">
      <c r="A7" s="17" t="s">
        <v>131</v>
      </c>
      <c r="B7" s="14">
        <v>90</v>
      </c>
      <c r="C7" s="24">
        <v>14.68</v>
      </c>
      <c r="D7" s="24">
        <v>9.98</v>
      </c>
      <c r="E7" s="24">
        <v>11.03</v>
      </c>
      <c r="F7" s="24">
        <v>180.7</v>
      </c>
      <c r="G7" s="14" t="s">
        <v>132</v>
      </c>
      <c r="H7" s="13" t="s">
        <v>133</v>
      </c>
    </row>
    <row r="8" spans="1:8" s="18" customFormat="1" ht="10.5" customHeight="1" x14ac:dyDescent="0.2">
      <c r="A8" s="22" t="s">
        <v>33</v>
      </c>
      <c r="B8" s="37">
        <v>5</v>
      </c>
      <c r="C8" s="24">
        <v>0.04</v>
      </c>
      <c r="D8" s="24">
        <v>3.6</v>
      </c>
      <c r="E8" s="24">
        <v>0.06</v>
      </c>
      <c r="F8" s="24">
        <v>33</v>
      </c>
      <c r="G8" s="148" t="s">
        <v>34</v>
      </c>
      <c r="H8" s="95" t="s">
        <v>35</v>
      </c>
    </row>
    <row r="9" spans="1:8" s="18" customFormat="1" x14ac:dyDescent="0.2">
      <c r="A9" s="13" t="s">
        <v>36</v>
      </c>
      <c r="B9" s="14">
        <v>150</v>
      </c>
      <c r="C9" s="19">
        <v>3.06</v>
      </c>
      <c r="D9" s="19">
        <v>4.8</v>
      </c>
      <c r="E9" s="19">
        <v>20.440000000000001</v>
      </c>
      <c r="F9" s="19">
        <v>137.25</v>
      </c>
      <c r="G9" s="20" t="s">
        <v>37</v>
      </c>
      <c r="H9" s="13" t="s">
        <v>38</v>
      </c>
    </row>
    <row r="10" spans="1:8" s="18" customFormat="1" ht="32.25" customHeight="1" x14ac:dyDescent="0.2">
      <c r="A10" s="77" t="s">
        <v>39</v>
      </c>
      <c r="B10" s="53">
        <v>60</v>
      </c>
      <c r="C10" s="24">
        <v>1.41</v>
      </c>
      <c r="D10" s="24">
        <v>0.09</v>
      </c>
      <c r="E10" s="24">
        <v>4.05</v>
      </c>
      <c r="F10" s="24">
        <v>22.5</v>
      </c>
      <c r="G10" s="148" t="s">
        <v>40</v>
      </c>
      <c r="H10" s="13" t="s">
        <v>41</v>
      </c>
    </row>
    <row r="11" spans="1:8" s="18" customFormat="1" x14ac:dyDescent="0.2">
      <c r="A11" s="17" t="s">
        <v>42</v>
      </c>
      <c r="B11" s="19">
        <v>200</v>
      </c>
      <c r="C11" s="26">
        <v>0.15</v>
      </c>
      <c r="D11" s="26">
        <v>0.06</v>
      </c>
      <c r="E11" s="26">
        <v>20.65</v>
      </c>
      <c r="F11" s="26">
        <v>82.9</v>
      </c>
      <c r="G11" s="24" t="s">
        <v>43</v>
      </c>
      <c r="H11" s="13" t="s">
        <v>44</v>
      </c>
    </row>
    <row r="12" spans="1:8" s="18" customFormat="1" x14ac:dyDescent="0.2">
      <c r="A12" s="69" t="s">
        <v>45</v>
      </c>
      <c r="B12" s="63">
        <v>40</v>
      </c>
      <c r="C12" s="54">
        <v>2.6</v>
      </c>
      <c r="D12" s="54">
        <v>0.4</v>
      </c>
      <c r="E12" s="54">
        <v>17.2</v>
      </c>
      <c r="F12" s="54">
        <v>85</v>
      </c>
      <c r="G12" s="24" t="s">
        <v>46</v>
      </c>
      <c r="H12" s="17" t="s">
        <v>47</v>
      </c>
    </row>
    <row r="13" spans="1:8" s="18" customFormat="1" x14ac:dyDescent="0.2">
      <c r="A13" s="69" t="s">
        <v>48</v>
      </c>
      <c r="B13" s="37">
        <v>40</v>
      </c>
      <c r="C13" s="24">
        <v>3.2</v>
      </c>
      <c r="D13" s="24">
        <v>0.4</v>
      </c>
      <c r="E13" s="24">
        <v>20.399999999999999</v>
      </c>
      <c r="F13" s="24">
        <v>100</v>
      </c>
      <c r="G13" s="14" t="s">
        <v>46</v>
      </c>
      <c r="H13" s="13" t="s">
        <v>49</v>
      </c>
    </row>
    <row r="14" spans="1:8" s="18" customFormat="1" x14ac:dyDescent="0.2">
      <c r="A14" s="27" t="s">
        <v>25</v>
      </c>
      <c r="B14" s="28">
        <f>SUM(B6:B13)</f>
        <v>785</v>
      </c>
      <c r="C14" s="29">
        <f>SUM(C6:C13)</f>
        <v>26.939999999999998</v>
      </c>
      <c r="D14" s="29">
        <f>SUM(D6:D13)</f>
        <v>24.63</v>
      </c>
      <c r="E14" s="29">
        <f>SUM(E6:E13)</f>
        <v>104.72999999999999</v>
      </c>
      <c r="F14" s="29">
        <f>SUM(F6:F13)</f>
        <v>741.85</v>
      </c>
      <c r="G14" s="28"/>
      <c r="H14" s="17"/>
    </row>
    <row r="15" spans="1:8" s="18" customFormat="1" x14ac:dyDescent="0.2">
      <c r="A15" s="1" t="s">
        <v>207</v>
      </c>
      <c r="B15" s="2"/>
      <c r="C15" s="30"/>
      <c r="D15" s="30"/>
      <c r="E15" s="30"/>
      <c r="F15" s="30"/>
      <c r="G15" s="2"/>
      <c r="H15" s="3"/>
    </row>
    <row r="16" spans="1:8" s="123" customFormat="1" x14ac:dyDescent="0.2">
      <c r="A16" s="69" t="s">
        <v>208</v>
      </c>
      <c r="B16" s="53">
        <v>80</v>
      </c>
      <c r="C16" s="24">
        <v>3.85</v>
      </c>
      <c r="D16" s="24">
        <v>4.3</v>
      </c>
      <c r="E16" s="24">
        <v>36.799999999999997</v>
      </c>
      <c r="F16" s="24">
        <v>197.4</v>
      </c>
      <c r="G16" s="63" t="s">
        <v>209</v>
      </c>
      <c r="H16" s="95" t="s">
        <v>210</v>
      </c>
    </row>
    <row r="17" spans="1:13" s="18" customFormat="1" x14ac:dyDescent="0.2">
      <c r="A17" s="102" t="s">
        <v>57</v>
      </c>
      <c r="B17" s="24">
        <v>222</v>
      </c>
      <c r="C17" s="14">
        <v>0.13</v>
      </c>
      <c r="D17" s="14">
        <v>0.02</v>
      </c>
      <c r="E17" s="14">
        <v>15.2</v>
      </c>
      <c r="F17" s="14">
        <v>62</v>
      </c>
      <c r="G17" s="19" t="s">
        <v>58</v>
      </c>
      <c r="H17" s="149" t="s">
        <v>59</v>
      </c>
    </row>
    <row r="18" spans="1:13" s="150" customFormat="1" x14ac:dyDescent="0.25">
      <c r="A18" s="27" t="s">
        <v>25</v>
      </c>
      <c r="B18" s="28">
        <f>SUM(B16:B17)</f>
        <v>302</v>
      </c>
      <c r="C18" s="29">
        <f>SUM(C16:C17)</f>
        <v>3.98</v>
      </c>
      <c r="D18" s="29">
        <f>SUM(D16:D17)</f>
        <v>4.3199999999999994</v>
      </c>
      <c r="E18" s="29">
        <f>SUM(E16:E17)</f>
        <v>52</v>
      </c>
      <c r="F18" s="29">
        <f>SUM(F16:F17)</f>
        <v>259.39999999999998</v>
      </c>
      <c r="G18" s="28"/>
      <c r="H18" s="17"/>
    </row>
    <row r="19" spans="1:13" s="18" customFormat="1" x14ac:dyDescent="0.2">
      <c r="A19" s="27" t="s">
        <v>211</v>
      </c>
      <c r="B19" s="28">
        <f>SUM(B14,B18)</f>
        <v>1087</v>
      </c>
      <c r="C19" s="28">
        <f>SUM(C14,C18)</f>
        <v>30.919999999999998</v>
      </c>
      <c r="D19" s="28">
        <f>SUM(D14,D18)</f>
        <v>28.95</v>
      </c>
      <c r="E19" s="28">
        <f>SUM(E14,E18)</f>
        <v>156.72999999999999</v>
      </c>
      <c r="F19" s="28">
        <f>SUM(F14,F18)</f>
        <v>1001.25</v>
      </c>
      <c r="G19" s="28"/>
      <c r="H19" s="17"/>
    </row>
    <row r="20" spans="1:13" s="18" customFormat="1" x14ac:dyDescent="0.2">
      <c r="A20" s="49" t="s">
        <v>50</v>
      </c>
      <c r="B20" s="6"/>
      <c r="C20" s="6"/>
      <c r="D20" s="6"/>
      <c r="E20" s="6"/>
      <c r="F20" s="6"/>
      <c r="G20" s="50"/>
      <c r="H20" s="51"/>
    </row>
    <row r="21" spans="1:13" s="18" customFormat="1" x14ac:dyDescent="0.2">
      <c r="A21" s="8" t="s">
        <v>2</v>
      </c>
      <c r="B21" s="5" t="s">
        <v>3</v>
      </c>
      <c r="C21" s="6"/>
      <c r="D21" s="6"/>
      <c r="E21" s="6"/>
      <c r="F21" s="6"/>
      <c r="G21" s="8" t="s">
        <v>4</v>
      </c>
      <c r="H21" s="8" t="s">
        <v>5</v>
      </c>
    </row>
    <row r="22" spans="1:13" s="18" customFormat="1" ht="12.75" customHeight="1" x14ac:dyDescent="0.2">
      <c r="A22" s="52"/>
      <c r="B22" s="10" t="s">
        <v>6</v>
      </c>
      <c r="C22" s="11" t="s">
        <v>7</v>
      </c>
      <c r="D22" s="11" t="s">
        <v>8</v>
      </c>
      <c r="E22" s="11" t="s">
        <v>9</v>
      </c>
      <c r="F22" s="11" t="s">
        <v>10</v>
      </c>
      <c r="G22" s="52"/>
      <c r="H22" s="52"/>
      <c r="M22" s="18" t="s">
        <v>181</v>
      </c>
    </row>
    <row r="23" spans="1:13" s="18" customFormat="1" x14ac:dyDescent="0.2">
      <c r="A23" s="5" t="s">
        <v>26</v>
      </c>
      <c r="B23" s="50"/>
      <c r="C23" s="50"/>
      <c r="D23" s="50"/>
      <c r="E23" s="50"/>
      <c r="F23" s="50"/>
      <c r="G23" s="6"/>
      <c r="H23" s="7"/>
    </row>
    <row r="24" spans="1:13" s="18" customFormat="1" ht="12" customHeight="1" x14ac:dyDescent="0.2">
      <c r="A24" s="17" t="s">
        <v>60</v>
      </c>
      <c r="B24" s="128">
        <v>200</v>
      </c>
      <c r="C24" s="24">
        <v>4.4000000000000004</v>
      </c>
      <c r="D24" s="24">
        <v>4.2</v>
      </c>
      <c r="E24" s="24">
        <v>13.2</v>
      </c>
      <c r="F24" s="24">
        <v>118.6</v>
      </c>
      <c r="G24" s="147" t="s">
        <v>61</v>
      </c>
      <c r="H24" s="95" t="s">
        <v>62</v>
      </c>
    </row>
    <row r="25" spans="1:13" s="18" customFormat="1" x14ac:dyDescent="0.2">
      <c r="A25" s="69" t="s">
        <v>63</v>
      </c>
      <c r="B25" s="37">
        <v>90</v>
      </c>
      <c r="C25" s="26">
        <v>11.52</v>
      </c>
      <c r="D25" s="26">
        <v>13</v>
      </c>
      <c r="E25" s="26">
        <v>4.05</v>
      </c>
      <c r="F25" s="26">
        <v>189.6</v>
      </c>
      <c r="G25" s="20" t="s">
        <v>64</v>
      </c>
      <c r="H25" s="17" t="s">
        <v>65</v>
      </c>
    </row>
    <row r="26" spans="1:13" s="18" customFormat="1" x14ac:dyDescent="0.2">
      <c r="A26" s="17" t="s">
        <v>66</v>
      </c>
      <c r="B26" s="127">
        <v>150</v>
      </c>
      <c r="C26" s="14">
        <v>5.52</v>
      </c>
      <c r="D26" s="14">
        <v>4.51</v>
      </c>
      <c r="E26" s="14">
        <v>26.45</v>
      </c>
      <c r="F26" s="14">
        <v>168.45</v>
      </c>
      <c r="G26" s="20" t="s">
        <v>67</v>
      </c>
      <c r="H26" s="17" t="s">
        <v>68</v>
      </c>
    </row>
    <row r="27" spans="1:13" s="18" customFormat="1" x14ac:dyDescent="0.2">
      <c r="A27" s="17" t="s">
        <v>69</v>
      </c>
      <c r="B27" s="20">
        <v>200</v>
      </c>
      <c r="C27" s="24">
        <v>0.76</v>
      </c>
      <c r="D27" s="24">
        <v>0.04</v>
      </c>
      <c r="E27" s="24">
        <v>20.22</v>
      </c>
      <c r="F27" s="24">
        <v>85.51</v>
      </c>
      <c r="G27" s="24" t="s">
        <v>70</v>
      </c>
      <c r="H27" s="13" t="s">
        <v>71</v>
      </c>
    </row>
    <row r="28" spans="1:13" s="18" customFormat="1" x14ac:dyDescent="0.2">
      <c r="A28" s="69" t="s">
        <v>45</v>
      </c>
      <c r="B28" s="63">
        <v>40</v>
      </c>
      <c r="C28" s="54">
        <v>2.6</v>
      </c>
      <c r="D28" s="54">
        <v>0.4</v>
      </c>
      <c r="E28" s="54">
        <v>17.2</v>
      </c>
      <c r="F28" s="54">
        <v>85</v>
      </c>
      <c r="G28" s="24" t="s">
        <v>46</v>
      </c>
      <c r="H28" s="17" t="s">
        <v>47</v>
      </c>
    </row>
    <row r="29" spans="1:13" s="18" customFormat="1" x14ac:dyDescent="0.2">
      <c r="A29" s="69" t="s">
        <v>48</v>
      </c>
      <c r="B29" s="37">
        <v>40</v>
      </c>
      <c r="C29" s="24">
        <v>3.2</v>
      </c>
      <c r="D29" s="24">
        <v>0.4</v>
      </c>
      <c r="E29" s="24">
        <v>20.399999999999999</v>
      </c>
      <c r="F29" s="24">
        <v>100</v>
      </c>
      <c r="G29" s="14" t="s">
        <v>46</v>
      </c>
      <c r="H29" s="13" t="s">
        <v>49</v>
      </c>
    </row>
    <row r="30" spans="1:13" s="18" customFormat="1" x14ac:dyDescent="0.2">
      <c r="A30" s="27" t="s">
        <v>25</v>
      </c>
      <c r="B30" s="28">
        <f>SUM(B24:B29)</f>
        <v>720</v>
      </c>
      <c r="C30" s="58">
        <f>SUM(C24:C29)</f>
        <v>28</v>
      </c>
      <c r="D30" s="58">
        <f>SUM(D24:D29)</f>
        <v>22.549999999999997</v>
      </c>
      <c r="E30" s="58">
        <f>SUM(E24:E29)</f>
        <v>101.52000000000001</v>
      </c>
      <c r="F30" s="58">
        <f>SUM(F24:F29)</f>
        <v>747.16</v>
      </c>
      <c r="G30" s="28"/>
      <c r="H30" s="17"/>
    </row>
    <row r="31" spans="1:13" s="18" customFormat="1" x14ac:dyDescent="0.2">
      <c r="A31" s="1" t="s">
        <v>207</v>
      </c>
      <c r="B31" s="2"/>
      <c r="C31" s="30"/>
      <c r="D31" s="30"/>
      <c r="E31" s="30"/>
      <c r="F31" s="30"/>
      <c r="G31" s="2"/>
      <c r="H31" s="3"/>
    </row>
    <row r="32" spans="1:13" s="123" customFormat="1" x14ac:dyDescent="0.2">
      <c r="A32" s="17" t="s">
        <v>153</v>
      </c>
      <c r="B32" s="37">
        <v>80</v>
      </c>
      <c r="C32" s="24">
        <v>5.56</v>
      </c>
      <c r="D32" s="24">
        <v>10.48</v>
      </c>
      <c r="E32" s="24">
        <v>44.59</v>
      </c>
      <c r="F32" s="24">
        <f>370*0.8</f>
        <v>296</v>
      </c>
      <c r="G32" s="148" t="s">
        <v>154</v>
      </c>
      <c r="H32" s="95" t="s">
        <v>155</v>
      </c>
    </row>
    <row r="33" spans="1:8" s="18" customFormat="1" x14ac:dyDescent="0.2">
      <c r="A33" s="102" t="s">
        <v>57</v>
      </c>
      <c r="B33" s="24">
        <v>222</v>
      </c>
      <c r="C33" s="14">
        <v>0.13</v>
      </c>
      <c r="D33" s="14">
        <v>0.02</v>
      </c>
      <c r="E33" s="14">
        <v>15.2</v>
      </c>
      <c r="F33" s="14">
        <v>62</v>
      </c>
      <c r="G33" s="19" t="s">
        <v>58</v>
      </c>
      <c r="H33" s="149" t="s">
        <v>59</v>
      </c>
    </row>
    <row r="34" spans="1:8" s="150" customFormat="1" x14ac:dyDescent="0.25">
      <c r="A34" s="27" t="s">
        <v>25</v>
      </c>
      <c r="B34" s="28">
        <f>SUM(B32:B33)</f>
        <v>302</v>
      </c>
      <c r="C34" s="29">
        <f>SUM(C32:C33)</f>
        <v>5.6899999999999995</v>
      </c>
      <c r="D34" s="29">
        <f>SUM(D32:D33)</f>
        <v>10.5</v>
      </c>
      <c r="E34" s="29">
        <f>SUM(E32:E33)</f>
        <v>59.790000000000006</v>
      </c>
      <c r="F34" s="29">
        <f>SUM(F32:F33)</f>
        <v>358</v>
      </c>
      <c r="G34" s="28"/>
      <c r="H34" s="17"/>
    </row>
    <row r="35" spans="1:8" s="18" customFormat="1" x14ac:dyDescent="0.2">
      <c r="A35" s="27" t="s">
        <v>211</v>
      </c>
      <c r="B35" s="28">
        <f>SUM(B30,B34)</f>
        <v>1022</v>
      </c>
      <c r="C35" s="28">
        <f>SUM(C30,C34)</f>
        <v>33.69</v>
      </c>
      <c r="D35" s="28">
        <f>SUM(D30,D34)</f>
        <v>33.049999999999997</v>
      </c>
      <c r="E35" s="28">
        <f>SUM(E30,E34)</f>
        <v>161.31</v>
      </c>
      <c r="F35" s="28">
        <f>SUM(F30,F34)</f>
        <v>1105.1599999999999</v>
      </c>
      <c r="G35" s="28"/>
      <c r="H35" s="17"/>
    </row>
    <row r="36" spans="1:8" s="18" customFormat="1" x14ac:dyDescent="0.2">
      <c r="A36" s="5" t="s">
        <v>72</v>
      </c>
      <c r="B36" s="6"/>
      <c r="C36" s="6"/>
      <c r="D36" s="6"/>
      <c r="E36" s="6"/>
      <c r="F36" s="6"/>
      <c r="G36" s="6"/>
      <c r="H36" s="7"/>
    </row>
    <row r="37" spans="1:8" s="18" customFormat="1" x14ac:dyDescent="0.2">
      <c r="A37" s="8" t="s">
        <v>2</v>
      </c>
      <c r="B37" s="5" t="s">
        <v>3</v>
      </c>
      <c r="C37" s="6"/>
      <c r="D37" s="6"/>
      <c r="E37" s="6"/>
      <c r="F37" s="6"/>
      <c r="G37" s="8" t="s">
        <v>4</v>
      </c>
      <c r="H37" s="8" t="s">
        <v>5</v>
      </c>
    </row>
    <row r="38" spans="1:8" s="18" customFormat="1" ht="15.75" customHeight="1" x14ac:dyDescent="0.2">
      <c r="A38" s="52"/>
      <c r="B38" s="10" t="s">
        <v>6</v>
      </c>
      <c r="C38" s="11" t="s">
        <v>7</v>
      </c>
      <c r="D38" s="11" t="s">
        <v>8</v>
      </c>
      <c r="E38" s="11" t="s">
        <v>9</v>
      </c>
      <c r="F38" s="11" t="s">
        <v>10</v>
      </c>
      <c r="G38" s="52"/>
      <c r="H38" s="52"/>
    </row>
    <row r="39" spans="1:8" s="18" customFormat="1" x14ac:dyDescent="0.2">
      <c r="A39" s="5" t="s">
        <v>26</v>
      </c>
      <c r="B39" s="6"/>
      <c r="C39" s="50"/>
      <c r="D39" s="50"/>
      <c r="E39" s="50"/>
      <c r="F39" s="50"/>
      <c r="G39" s="6"/>
      <c r="H39" s="7"/>
    </row>
    <row r="40" spans="1:8" s="18" customFormat="1" ht="13.5" customHeight="1" x14ac:dyDescent="0.2">
      <c r="A40" s="17" t="s">
        <v>79</v>
      </c>
      <c r="B40" s="128">
        <v>200</v>
      </c>
      <c r="C40" s="24">
        <v>1.38</v>
      </c>
      <c r="D40" s="24">
        <v>5.2</v>
      </c>
      <c r="E40" s="24">
        <v>8.92</v>
      </c>
      <c r="F40" s="24">
        <v>88.2</v>
      </c>
      <c r="G40" s="147" t="s">
        <v>80</v>
      </c>
      <c r="H40" s="129" t="s">
        <v>81</v>
      </c>
    </row>
    <row r="41" spans="1:8" s="4" customFormat="1" ht="12" customHeight="1" x14ac:dyDescent="0.2">
      <c r="A41" s="17" t="s">
        <v>82</v>
      </c>
      <c r="B41" s="14">
        <v>90</v>
      </c>
      <c r="C41" s="61">
        <v>15.9</v>
      </c>
      <c r="D41" s="61">
        <v>11.4</v>
      </c>
      <c r="E41" s="61">
        <v>10.4</v>
      </c>
      <c r="F41" s="61">
        <v>207.9</v>
      </c>
      <c r="G41" s="24" t="s">
        <v>83</v>
      </c>
      <c r="H41" s="13" t="s">
        <v>84</v>
      </c>
    </row>
    <row r="42" spans="1:8" s="18" customFormat="1" ht="21.75" customHeight="1" x14ac:dyDescent="0.2">
      <c r="A42" s="17" t="s">
        <v>85</v>
      </c>
      <c r="B42" s="37">
        <v>150</v>
      </c>
      <c r="C42" s="24">
        <v>3.65</v>
      </c>
      <c r="D42" s="24">
        <v>5.37</v>
      </c>
      <c r="E42" s="24">
        <v>36.68</v>
      </c>
      <c r="F42" s="24">
        <v>209.7</v>
      </c>
      <c r="G42" s="64" t="s">
        <v>86</v>
      </c>
      <c r="H42" s="22" t="s">
        <v>87</v>
      </c>
    </row>
    <row r="43" spans="1:8" s="18" customFormat="1" x14ac:dyDescent="0.2">
      <c r="A43" s="17" t="s">
        <v>88</v>
      </c>
      <c r="B43" s="14">
        <v>200</v>
      </c>
      <c r="C43" s="14">
        <v>0</v>
      </c>
      <c r="D43" s="14">
        <v>0</v>
      </c>
      <c r="E43" s="14">
        <v>19.97</v>
      </c>
      <c r="F43" s="14">
        <v>76</v>
      </c>
      <c r="G43" s="14" t="s">
        <v>89</v>
      </c>
      <c r="H43" s="13" t="s">
        <v>90</v>
      </c>
    </row>
    <row r="44" spans="1:8" s="18" customFormat="1" x14ac:dyDescent="0.2">
      <c r="A44" s="69" t="s">
        <v>45</v>
      </c>
      <c r="B44" s="63">
        <v>40</v>
      </c>
      <c r="C44" s="54">
        <v>2.6</v>
      </c>
      <c r="D44" s="54">
        <v>0.4</v>
      </c>
      <c r="E44" s="54">
        <v>17.2</v>
      </c>
      <c r="F44" s="54">
        <v>85</v>
      </c>
      <c r="G44" s="24" t="s">
        <v>46</v>
      </c>
      <c r="H44" s="17" t="s">
        <v>47</v>
      </c>
    </row>
    <row r="45" spans="1:8" s="18" customFormat="1" x14ac:dyDescent="0.2">
      <c r="A45" s="69" t="s">
        <v>48</v>
      </c>
      <c r="B45" s="37">
        <v>40</v>
      </c>
      <c r="C45" s="24">
        <v>3.2</v>
      </c>
      <c r="D45" s="24">
        <v>0.4</v>
      </c>
      <c r="E45" s="24">
        <v>20.399999999999999</v>
      </c>
      <c r="F45" s="24">
        <v>100</v>
      </c>
      <c r="G45" s="14" t="s">
        <v>46</v>
      </c>
      <c r="H45" s="13" t="s">
        <v>49</v>
      </c>
    </row>
    <row r="46" spans="1:8" s="18" customFormat="1" x14ac:dyDescent="0.2">
      <c r="A46" s="27" t="s">
        <v>25</v>
      </c>
      <c r="B46" s="28">
        <f>SUM(B40:B45)</f>
        <v>720</v>
      </c>
      <c r="C46" s="58">
        <f>SUM(C40:C45)</f>
        <v>26.73</v>
      </c>
      <c r="D46" s="58">
        <f>SUM(D40:D45)</f>
        <v>22.77</v>
      </c>
      <c r="E46" s="58">
        <f>SUM(E40:E45)</f>
        <v>113.57</v>
      </c>
      <c r="F46" s="58">
        <f>SUM(F40:F45)</f>
        <v>766.8</v>
      </c>
      <c r="G46" s="28"/>
      <c r="H46" s="17"/>
    </row>
    <row r="47" spans="1:8" s="18" customFormat="1" x14ac:dyDescent="0.2">
      <c r="A47" s="1" t="s">
        <v>207</v>
      </c>
      <c r="B47" s="2"/>
      <c r="C47" s="2"/>
      <c r="D47" s="2"/>
      <c r="E47" s="2"/>
      <c r="F47" s="2"/>
      <c r="G47" s="2"/>
      <c r="H47" s="3"/>
    </row>
    <row r="48" spans="1:8" s="123" customFormat="1" x14ac:dyDescent="0.2">
      <c r="A48" s="77" t="s">
        <v>192</v>
      </c>
      <c r="B48" s="53">
        <v>75</v>
      </c>
      <c r="C48" s="24">
        <v>5.6</v>
      </c>
      <c r="D48" s="24">
        <v>5.2</v>
      </c>
      <c r="E48" s="24">
        <v>29.2</v>
      </c>
      <c r="F48" s="24">
        <v>183.6</v>
      </c>
      <c r="G48" s="148" t="s">
        <v>193</v>
      </c>
      <c r="H48" s="95" t="s">
        <v>194</v>
      </c>
    </row>
    <row r="49" spans="1:8" s="123" customFormat="1" ht="10.5" customHeight="1" x14ac:dyDescent="0.25">
      <c r="A49" s="13" t="s">
        <v>21</v>
      </c>
      <c r="B49" s="19">
        <v>215</v>
      </c>
      <c r="C49" s="19">
        <v>7.0000000000000007E-2</v>
      </c>
      <c r="D49" s="19">
        <v>0.02</v>
      </c>
      <c r="E49" s="19">
        <v>15</v>
      </c>
      <c r="F49" s="19">
        <v>60</v>
      </c>
      <c r="G49" s="19" t="s">
        <v>22</v>
      </c>
      <c r="H49" s="22" t="s">
        <v>23</v>
      </c>
    </row>
    <row r="50" spans="1:8" s="150" customFormat="1" x14ac:dyDescent="0.25">
      <c r="A50" s="27" t="s">
        <v>25</v>
      </c>
      <c r="B50" s="28">
        <f>SUM(B48:B49)</f>
        <v>290</v>
      </c>
      <c r="C50" s="29">
        <f>SUM(C48:C49)</f>
        <v>5.67</v>
      </c>
      <c r="D50" s="29">
        <f>SUM(D48:D49)</f>
        <v>5.22</v>
      </c>
      <c r="E50" s="29">
        <f>SUM(E48:E49)</f>
        <v>44.2</v>
      </c>
      <c r="F50" s="29">
        <f>SUM(F48:F49)</f>
        <v>243.6</v>
      </c>
      <c r="G50" s="28"/>
      <c r="H50" s="17"/>
    </row>
    <row r="51" spans="1:8" s="18" customFormat="1" x14ac:dyDescent="0.2">
      <c r="A51" s="27" t="s">
        <v>211</v>
      </c>
      <c r="B51" s="28">
        <f>SUM(B46,B50)</f>
        <v>1010</v>
      </c>
      <c r="C51" s="28">
        <f>SUM(C46,C50)</f>
        <v>32.4</v>
      </c>
      <c r="D51" s="28">
        <f>SUM(D46,D50)</f>
        <v>27.99</v>
      </c>
      <c r="E51" s="28">
        <f>SUM(E46,E50)</f>
        <v>157.76999999999998</v>
      </c>
      <c r="F51" s="28">
        <f>SUM(F46,F50)</f>
        <v>1010.4</v>
      </c>
      <c r="G51" s="28"/>
      <c r="H51" s="17"/>
    </row>
    <row r="52" spans="1:8" s="18" customFormat="1" x14ac:dyDescent="0.2">
      <c r="A52" s="49" t="s">
        <v>91</v>
      </c>
      <c r="B52" s="6"/>
      <c r="C52" s="6"/>
      <c r="D52" s="6"/>
      <c r="E52" s="6"/>
      <c r="F52" s="6"/>
      <c r="G52" s="50"/>
      <c r="H52" s="51"/>
    </row>
    <row r="53" spans="1:8" s="18" customFormat="1" x14ac:dyDescent="0.2">
      <c r="A53" s="8" t="s">
        <v>2</v>
      </c>
      <c r="B53" s="5" t="s">
        <v>3</v>
      </c>
      <c r="C53" s="6"/>
      <c r="D53" s="6"/>
      <c r="E53" s="6"/>
      <c r="F53" s="6"/>
      <c r="G53" s="8" t="s">
        <v>4</v>
      </c>
      <c r="H53" s="8" t="s">
        <v>5</v>
      </c>
    </row>
    <row r="54" spans="1:8" s="18" customFormat="1" ht="16.5" customHeight="1" x14ac:dyDescent="0.2">
      <c r="A54" s="52"/>
      <c r="B54" s="10" t="s">
        <v>6</v>
      </c>
      <c r="C54" s="11" t="s">
        <v>7</v>
      </c>
      <c r="D54" s="11" t="s">
        <v>8</v>
      </c>
      <c r="E54" s="11" t="s">
        <v>9</v>
      </c>
      <c r="F54" s="11" t="s">
        <v>10</v>
      </c>
      <c r="G54" s="52"/>
      <c r="H54" s="52"/>
    </row>
    <row r="55" spans="1:8" s="18" customFormat="1" x14ac:dyDescent="0.2">
      <c r="A55" s="5" t="s">
        <v>26</v>
      </c>
      <c r="B55" s="6"/>
      <c r="C55" s="50"/>
      <c r="D55" s="50"/>
      <c r="E55" s="50"/>
      <c r="F55" s="50"/>
      <c r="G55" s="6"/>
      <c r="H55" s="7"/>
    </row>
    <row r="56" spans="1:8" s="113" customFormat="1" x14ac:dyDescent="0.2">
      <c r="A56" s="110" t="s">
        <v>98</v>
      </c>
      <c r="B56" s="111">
        <v>200</v>
      </c>
      <c r="C56" s="118">
        <v>1.56</v>
      </c>
      <c r="D56" s="118">
        <v>5.2</v>
      </c>
      <c r="E56" s="118">
        <v>8.6</v>
      </c>
      <c r="F56" s="118">
        <v>87.89</v>
      </c>
      <c r="G56" s="20" t="s">
        <v>99</v>
      </c>
      <c r="H56" s="95" t="s">
        <v>100</v>
      </c>
    </row>
    <row r="57" spans="1:8" s="4" customFormat="1" x14ac:dyDescent="0.2">
      <c r="A57" s="77" t="s">
        <v>101</v>
      </c>
      <c r="B57" s="53">
        <v>90</v>
      </c>
      <c r="C57" s="66">
        <f>14.1*0.9</f>
        <v>12.69</v>
      </c>
      <c r="D57" s="66">
        <f>15.3*0.9</f>
        <v>13.770000000000001</v>
      </c>
      <c r="E57" s="66">
        <f>3.2*0.9</f>
        <v>2.8800000000000003</v>
      </c>
      <c r="F57" s="66">
        <f>205.9*0.9</f>
        <v>185.31</v>
      </c>
      <c r="G57" s="63" t="s">
        <v>102</v>
      </c>
      <c r="H57" s="13" t="s">
        <v>103</v>
      </c>
    </row>
    <row r="58" spans="1:8" s="18" customFormat="1" ht="12" customHeight="1" x14ac:dyDescent="0.2">
      <c r="A58" s="69" t="s">
        <v>104</v>
      </c>
      <c r="B58" s="53">
        <v>150</v>
      </c>
      <c r="C58" s="54">
        <v>8.6</v>
      </c>
      <c r="D58" s="54">
        <v>6.09</v>
      </c>
      <c r="E58" s="54">
        <v>38.64</v>
      </c>
      <c r="F58" s="54">
        <v>243.75</v>
      </c>
      <c r="G58" s="64" t="s">
        <v>105</v>
      </c>
      <c r="H58" s="70" t="s">
        <v>106</v>
      </c>
    </row>
    <row r="59" spans="1:8" s="18" customFormat="1" ht="22.5" x14ac:dyDescent="0.2">
      <c r="A59" s="77" t="s">
        <v>107</v>
      </c>
      <c r="B59" s="53">
        <v>60</v>
      </c>
      <c r="C59" s="24">
        <v>0.99</v>
      </c>
      <c r="D59" s="24">
        <v>5.03</v>
      </c>
      <c r="E59" s="24">
        <v>3.7</v>
      </c>
      <c r="F59" s="24">
        <v>61.45</v>
      </c>
      <c r="G59" s="148">
        <v>306</v>
      </c>
      <c r="H59" s="13" t="s">
        <v>108</v>
      </c>
    </row>
    <row r="60" spans="1:8" s="18" customFormat="1" x14ac:dyDescent="0.2">
      <c r="A60" s="102" t="s">
        <v>109</v>
      </c>
      <c r="B60" s="14">
        <v>200</v>
      </c>
      <c r="C60" s="24">
        <v>0.1</v>
      </c>
      <c r="D60" s="24">
        <v>0.1</v>
      </c>
      <c r="E60" s="24">
        <v>15.9</v>
      </c>
      <c r="F60" s="24">
        <v>65</v>
      </c>
      <c r="G60" s="64">
        <v>492</v>
      </c>
      <c r="H60" s="13" t="s">
        <v>110</v>
      </c>
    </row>
    <row r="61" spans="1:8" s="18" customFormat="1" x14ac:dyDescent="0.2">
      <c r="A61" s="69" t="s">
        <v>45</v>
      </c>
      <c r="B61" s="63">
        <v>40</v>
      </c>
      <c r="C61" s="54">
        <v>2.6</v>
      </c>
      <c r="D61" s="54">
        <v>0.4</v>
      </c>
      <c r="E61" s="54">
        <v>17.2</v>
      </c>
      <c r="F61" s="54">
        <v>85</v>
      </c>
      <c r="G61" s="24" t="s">
        <v>46</v>
      </c>
      <c r="H61" s="17" t="s">
        <v>47</v>
      </c>
    </row>
    <row r="62" spans="1:8" s="18" customFormat="1" x14ac:dyDescent="0.2">
      <c r="A62" s="69" t="s">
        <v>48</v>
      </c>
      <c r="B62" s="37">
        <v>40</v>
      </c>
      <c r="C62" s="24">
        <v>3.2</v>
      </c>
      <c r="D62" s="24">
        <v>0.4</v>
      </c>
      <c r="E62" s="24">
        <v>20.399999999999999</v>
      </c>
      <c r="F62" s="24">
        <v>100</v>
      </c>
      <c r="G62" s="14" t="s">
        <v>46</v>
      </c>
      <c r="H62" s="13" t="s">
        <v>49</v>
      </c>
    </row>
    <row r="63" spans="1:8" s="18" customFormat="1" x14ac:dyDescent="0.2">
      <c r="A63" s="27" t="s">
        <v>25</v>
      </c>
      <c r="B63" s="28">
        <f>SUM(B56:B62)</f>
        <v>780</v>
      </c>
      <c r="C63" s="58">
        <f>SUM(C56:C62)</f>
        <v>29.740000000000002</v>
      </c>
      <c r="D63" s="58">
        <f>SUM(D56:D62)</f>
        <v>30.990000000000002</v>
      </c>
      <c r="E63" s="58">
        <f>SUM(E56:E62)</f>
        <v>107.32000000000002</v>
      </c>
      <c r="F63" s="58">
        <f>SUM(F56:F62)</f>
        <v>828.40000000000009</v>
      </c>
      <c r="G63" s="28"/>
      <c r="H63" s="17"/>
    </row>
    <row r="64" spans="1:8" s="18" customFormat="1" x14ac:dyDescent="0.2">
      <c r="A64" s="1" t="s">
        <v>207</v>
      </c>
      <c r="B64" s="2"/>
      <c r="C64" s="30"/>
      <c r="D64" s="30"/>
      <c r="E64" s="30"/>
      <c r="F64" s="30"/>
      <c r="G64" s="2"/>
      <c r="H64" s="3"/>
    </row>
    <row r="65" spans="1:8" s="123" customFormat="1" ht="22.5" x14ac:dyDescent="0.25">
      <c r="A65" s="17" t="s">
        <v>174</v>
      </c>
      <c r="B65" s="133">
        <v>80</v>
      </c>
      <c r="C65" s="24">
        <f>8.71*0.8</f>
        <v>6.9680000000000009</v>
      </c>
      <c r="D65" s="24">
        <f>9.68*0.8</f>
        <v>7.7439999999999998</v>
      </c>
      <c r="E65" s="24">
        <f>58.08*0.8</f>
        <v>46.463999999999999</v>
      </c>
      <c r="F65" s="24">
        <f>361.74*0.8</f>
        <v>289.392</v>
      </c>
      <c r="G65" s="14" t="s">
        <v>175</v>
      </c>
      <c r="H65" s="13" t="s">
        <v>176</v>
      </c>
    </row>
    <row r="66" spans="1:8" s="18" customFormat="1" x14ac:dyDescent="0.2">
      <c r="A66" s="102" t="s">
        <v>57</v>
      </c>
      <c r="B66" s="24">
        <v>222</v>
      </c>
      <c r="C66" s="14">
        <v>0.13</v>
      </c>
      <c r="D66" s="14">
        <v>0.02</v>
      </c>
      <c r="E66" s="14">
        <v>15.2</v>
      </c>
      <c r="F66" s="14">
        <v>62</v>
      </c>
      <c r="G66" s="19" t="s">
        <v>58</v>
      </c>
      <c r="H66" s="149" t="s">
        <v>59</v>
      </c>
    </row>
    <row r="67" spans="1:8" s="150" customFormat="1" x14ac:dyDescent="0.25">
      <c r="A67" s="27" t="s">
        <v>25</v>
      </c>
      <c r="B67" s="28">
        <f>SUM(B65:B66)</f>
        <v>302</v>
      </c>
      <c r="C67" s="29">
        <f>SUM(C65:C66)</f>
        <v>7.0980000000000008</v>
      </c>
      <c r="D67" s="29">
        <f>SUM(D65:D66)</f>
        <v>7.7639999999999993</v>
      </c>
      <c r="E67" s="29">
        <f>SUM(E65:E66)</f>
        <v>61.664000000000001</v>
      </c>
      <c r="F67" s="29">
        <f>SUM(F65:F66)</f>
        <v>351.392</v>
      </c>
      <c r="G67" s="28"/>
      <c r="H67" s="17"/>
    </row>
    <row r="68" spans="1:8" s="18" customFormat="1" x14ac:dyDescent="0.2">
      <c r="A68" s="27" t="s">
        <v>211</v>
      </c>
      <c r="B68" s="28">
        <f>SUM(B63,B67)</f>
        <v>1082</v>
      </c>
      <c r="C68" s="28">
        <f>SUM(C63,C67)</f>
        <v>36.838000000000001</v>
      </c>
      <c r="D68" s="28">
        <f>SUM(D63,D67)</f>
        <v>38.754000000000005</v>
      </c>
      <c r="E68" s="28">
        <f>SUM(E63,E67)</f>
        <v>168.98400000000004</v>
      </c>
      <c r="F68" s="28">
        <f>SUM(F63,F67)</f>
        <v>1179.7920000000001</v>
      </c>
      <c r="G68" s="28"/>
      <c r="H68" s="17"/>
    </row>
    <row r="69" spans="1:8" s="18" customFormat="1" x14ac:dyDescent="0.2">
      <c r="A69" s="72" t="s">
        <v>111</v>
      </c>
      <c r="B69" s="72"/>
      <c r="C69" s="72"/>
      <c r="D69" s="72"/>
      <c r="E69" s="72"/>
      <c r="F69" s="72"/>
      <c r="G69" s="72"/>
      <c r="H69" s="72"/>
    </row>
    <row r="70" spans="1:8" s="18" customFormat="1" x14ac:dyDescent="0.2">
      <c r="A70" s="8" t="s">
        <v>2</v>
      </c>
      <c r="B70" s="5" t="s">
        <v>3</v>
      </c>
      <c r="C70" s="6"/>
      <c r="D70" s="6"/>
      <c r="E70" s="6"/>
      <c r="F70" s="6"/>
      <c r="G70" s="8" t="s">
        <v>4</v>
      </c>
      <c r="H70" s="8" t="s">
        <v>5</v>
      </c>
    </row>
    <row r="71" spans="1:8" s="18" customFormat="1" ht="14.25" customHeight="1" x14ac:dyDescent="0.2">
      <c r="A71" s="52"/>
      <c r="B71" s="10" t="s">
        <v>6</v>
      </c>
      <c r="C71" s="11" t="s">
        <v>7</v>
      </c>
      <c r="D71" s="11" t="s">
        <v>8</v>
      </c>
      <c r="E71" s="11" t="s">
        <v>9</v>
      </c>
      <c r="F71" s="11" t="s">
        <v>10</v>
      </c>
      <c r="G71" s="52"/>
      <c r="H71" s="52"/>
    </row>
    <row r="72" spans="1:8" s="18" customFormat="1" x14ac:dyDescent="0.2">
      <c r="A72" s="5" t="s">
        <v>26</v>
      </c>
      <c r="B72" s="6"/>
      <c r="C72" s="50"/>
      <c r="D72" s="50"/>
      <c r="E72" s="50"/>
      <c r="F72" s="50"/>
      <c r="G72" s="6"/>
      <c r="H72" s="7"/>
    </row>
    <row r="73" spans="1:8" s="18" customFormat="1" ht="12.75" customHeight="1" x14ac:dyDescent="0.2">
      <c r="A73" s="17" t="s">
        <v>114</v>
      </c>
      <c r="B73" s="14">
        <v>200</v>
      </c>
      <c r="C73" s="24">
        <v>1.62</v>
      </c>
      <c r="D73" s="24">
        <v>2.19</v>
      </c>
      <c r="E73" s="24">
        <v>12.81</v>
      </c>
      <c r="F73" s="24">
        <v>77.13</v>
      </c>
      <c r="G73" s="147" t="s">
        <v>115</v>
      </c>
      <c r="H73" s="13" t="s">
        <v>116</v>
      </c>
    </row>
    <row r="74" spans="1:8" s="4" customFormat="1" ht="12" customHeight="1" x14ac:dyDescent="0.2">
      <c r="A74" s="17" t="s">
        <v>117</v>
      </c>
      <c r="B74" s="53">
        <v>150</v>
      </c>
      <c r="C74" s="75">
        <v>9.8000000000000007</v>
      </c>
      <c r="D74" s="75">
        <v>6</v>
      </c>
      <c r="E74" s="75">
        <v>9.4</v>
      </c>
      <c r="F74" s="75">
        <v>130.82</v>
      </c>
      <c r="G74" s="20" t="s">
        <v>118</v>
      </c>
      <c r="H74" s="17" t="s">
        <v>119</v>
      </c>
    </row>
    <row r="75" spans="1:8" s="18" customFormat="1" x14ac:dyDescent="0.2">
      <c r="A75" s="17" t="s">
        <v>120</v>
      </c>
      <c r="B75" s="14">
        <v>150</v>
      </c>
      <c r="C75" s="24">
        <v>3.44</v>
      </c>
      <c r="D75" s="24">
        <v>13.15</v>
      </c>
      <c r="E75" s="24">
        <v>27.92</v>
      </c>
      <c r="F75" s="24">
        <v>243.75</v>
      </c>
      <c r="G75" s="14" t="s">
        <v>212</v>
      </c>
      <c r="H75" s="13" t="s">
        <v>122</v>
      </c>
    </row>
    <row r="76" spans="1:8" s="18" customFormat="1" x14ac:dyDescent="0.2">
      <c r="A76" s="17" t="s">
        <v>42</v>
      </c>
      <c r="B76" s="19">
        <v>200</v>
      </c>
      <c r="C76" s="26">
        <v>0.15</v>
      </c>
      <c r="D76" s="26">
        <v>0.06</v>
      </c>
      <c r="E76" s="26">
        <v>20.65</v>
      </c>
      <c r="F76" s="26">
        <v>82.9</v>
      </c>
      <c r="G76" s="24" t="s">
        <v>43</v>
      </c>
      <c r="H76" s="13" t="s">
        <v>44</v>
      </c>
    </row>
    <row r="77" spans="1:8" s="18" customFormat="1" x14ac:dyDescent="0.2">
      <c r="A77" s="69" t="s">
        <v>45</v>
      </c>
      <c r="B77" s="151">
        <v>50</v>
      </c>
      <c r="C77" s="24">
        <v>3.3</v>
      </c>
      <c r="D77" s="24">
        <v>0.5</v>
      </c>
      <c r="E77" s="24">
        <v>21.5</v>
      </c>
      <c r="F77" s="24">
        <v>106.3</v>
      </c>
      <c r="G77" s="24" t="s">
        <v>123</v>
      </c>
      <c r="H77" s="17" t="s">
        <v>47</v>
      </c>
    </row>
    <row r="78" spans="1:8" s="18" customFormat="1" x14ac:dyDescent="0.2">
      <c r="A78" s="69" t="s">
        <v>48</v>
      </c>
      <c r="B78" s="37">
        <v>50</v>
      </c>
      <c r="C78" s="26">
        <v>4</v>
      </c>
      <c r="D78" s="26">
        <v>0.5</v>
      </c>
      <c r="E78" s="26">
        <v>25.5</v>
      </c>
      <c r="F78" s="24">
        <v>125</v>
      </c>
      <c r="G78" s="14" t="s">
        <v>123</v>
      </c>
      <c r="H78" s="13" t="s">
        <v>49</v>
      </c>
    </row>
    <row r="79" spans="1:8" s="18" customFormat="1" x14ac:dyDescent="0.2">
      <c r="A79" s="27" t="s">
        <v>25</v>
      </c>
      <c r="B79" s="28">
        <f>SUM(B73:B78)</f>
        <v>800</v>
      </c>
      <c r="C79" s="58">
        <f>SUM(C73:C78)</f>
        <v>22.310000000000002</v>
      </c>
      <c r="D79" s="58">
        <f>SUM(D73:D78)</f>
        <v>22.4</v>
      </c>
      <c r="E79" s="58">
        <f>SUM(E73:E78)</f>
        <v>117.78</v>
      </c>
      <c r="F79" s="58">
        <f>SUM(F73:F78)</f>
        <v>765.9</v>
      </c>
      <c r="G79" s="28"/>
      <c r="H79" s="17"/>
    </row>
    <row r="80" spans="1:8" s="18" customFormat="1" x14ac:dyDescent="0.2">
      <c r="A80" s="1" t="s">
        <v>207</v>
      </c>
      <c r="B80" s="2"/>
      <c r="C80" s="30"/>
      <c r="D80" s="30"/>
      <c r="E80" s="30"/>
      <c r="F80" s="30"/>
      <c r="G80" s="2"/>
      <c r="H80" s="3"/>
    </row>
    <row r="81" spans="1:8" s="123" customFormat="1" x14ac:dyDescent="0.2">
      <c r="A81" s="77" t="s">
        <v>213</v>
      </c>
      <c r="B81" s="53">
        <v>50</v>
      </c>
      <c r="C81" s="24">
        <v>3.3</v>
      </c>
      <c r="D81" s="24">
        <v>7.18</v>
      </c>
      <c r="E81" s="24">
        <v>20.56</v>
      </c>
      <c r="F81" s="24">
        <v>160</v>
      </c>
      <c r="G81" s="148" t="s">
        <v>214</v>
      </c>
      <c r="H81" s="95" t="s">
        <v>215</v>
      </c>
    </row>
    <row r="82" spans="1:8" s="123" customFormat="1" ht="10.5" customHeight="1" x14ac:dyDescent="0.25">
      <c r="A82" s="13" t="s">
        <v>21</v>
      </c>
      <c r="B82" s="19">
        <v>215</v>
      </c>
      <c r="C82" s="19">
        <v>7.0000000000000007E-2</v>
      </c>
      <c r="D82" s="19">
        <v>0.02</v>
      </c>
      <c r="E82" s="19">
        <v>15</v>
      </c>
      <c r="F82" s="19">
        <v>60</v>
      </c>
      <c r="G82" s="19" t="s">
        <v>22</v>
      </c>
      <c r="H82" s="22" t="s">
        <v>23</v>
      </c>
    </row>
    <row r="83" spans="1:8" s="150" customFormat="1" x14ac:dyDescent="0.25">
      <c r="A83" s="27" t="s">
        <v>25</v>
      </c>
      <c r="B83" s="28">
        <f>SUM(B81:B82)</f>
        <v>265</v>
      </c>
      <c r="C83" s="29">
        <f>SUM(C81:C82)</f>
        <v>3.3699999999999997</v>
      </c>
      <c r="D83" s="29">
        <f>SUM(D81:D82)</f>
        <v>7.1999999999999993</v>
      </c>
      <c r="E83" s="29">
        <f>SUM(E81:E82)</f>
        <v>35.56</v>
      </c>
      <c r="F83" s="29">
        <f>SUM(F81:F82)</f>
        <v>220</v>
      </c>
      <c r="G83" s="28"/>
      <c r="H83" s="17"/>
    </row>
    <row r="84" spans="1:8" s="18" customFormat="1" x14ac:dyDescent="0.2">
      <c r="A84" s="27" t="s">
        <v>211</v>
      </c>
      <c r="B84" s="28">
        <f>SUM(B79,B83)</f>
        <v>1065</v>
      </c>
      <c r="C84" s="28">
        <f>SUM(C79,C83)</f>
        <v>25.680000000000003</v>
      </c>
      <c r="D84" s="28">
        <f>SUM(D79,D83)</f>
        <v>29.599999999999998</v>
      </c>
      <c r="E84" s="28">
        <f>SUM(E79,E83)</f>
        <v>153.34</v>
      </c>
      <c r="F84" s="28">
        <f>SUM(F79,F83)</f>
        <v>985.9</v>
      </c>
      <c r="G84" s="28"/>
      <c r="H84" s="17"/>
    </row>
    <row r="85" spans="1:8" s="18" customFormat="1" x14ac:dyDescent="0.2">
      <c r="A85" s="79" t="s">
        <v>124</v>
      </c>
      <c r="B85" s="80"/>
      <c r="C85" s="80"/>
      <c r="D85" s="80"/>
      <c r="E85" s="80"/>
      <c r="F85" s="80"/>
      <c r="G85" s="81"/>
      <c r="H85" s="82"/>
    </row>
    <row r="86" spans="1:8" s="18" customFormat="1" x14ac:dyDescent="0.2">
      <c r="A86" s="8" t="s">
        <v>2</v>
      </c>
      <c r="B86" s="5" t="s">
        <v>3</v>
      </c>
      <c r="C86" s="6"/>
      <c r="D86" s="6"/>
      <c r="E86" s="6"/>
      <c r="F86" s="6"/>
      <c r="G86" s="8" t="s">
        <v>4</v>
      </c>
      <c r="H86" s="8" t="s">
        <v>5</v>
      </c>
    </row>
    <row r="87" spans="1:8" s="18" customFormat="1" ht="15.75" customHeight="1" x14ac:dyDescent="0.2">
      <c r="A87" s="52"/>
      <c r="B87" s="10" t="s">
        <v>6</v>
      </c>
      <c r="C87" s="11" t="s">
        <v>7</v>
      </c>
      <c r="D87" s="11" t="s">
        <v>8</v>
      </c>
      <c r="E87" s="11" t="s">
        <v>9</v>
      </c>
      <c r="F87" s="11" t="s">
        <v>10</v>
      </c>
      <c r="G87" s="52"/>
      <c r="H87" s="52"/>
    </row>
    <row r="88" spans="1:8" s="18" customFormat="1" x14ac:dyDescent="0.2">
      <c r="A88" s="72" t="s">
        <v>26</v>
      </c>
      <c r="B88" s="72"/>
      <c r="C88" s="152"/>
      <c r="D88" s="152"/>
      <c r="E88" s="152"/>
      <c r="F88" s="152"/>
      <c r="G88" s="72"/>
      <c r="H88" s="72"/>
    </row>
    <row r="89" spans="1:8" s="18" customFormat="1" ht="12.75" customHeight="1" x14ac:dyDescent="0.2">
      <c r="A89" s="135" t="s">
        <v>128</v>
      </c>
      <c r="B89" s="153">
        <v>260</v>
      </c>
      <c r="C89" s="54">
        <v>1.51</v>
      </c>
      <c r="D89" s="54">
        <v>6.39</v>
      </c>
      <c r="E89" s="54">
        <v>7.99</v>
      </c>
      <c r="F89" s="54">
        <v>94.43</v>
      </c>
      <c r="G89" s="147" t="s">
        <v>129</v>
      </c>
      <c r="H89" s="129" t="s">
        <v>130</v>
      </c>
    </row>
    <row r="90" spans="1:8" s="18" customFormat="1" ht="13.5" customHeight="1" x14ac:dyDescent="0.2">
      <c r="A90" s="17" t="s">
        <v>131</v>
      </c>
      <c r="B90" s="14">
        <v>90</v>
      </c>
      <c r="C90" s="24">
        <v>14.68</v>
      </c>
      <c r="D90" s="24">
        <v>9.98</v>
      </c>
      <c r="E90" s="24">
        <v>11.03</v>
      </c>
      <c r="F90" s="24">
        <v>180.7</v>
      </c>
      <c r="G90" s="14" t="s">
        <v>132</v>
      </c>
      <c r="H90" s="13" t="s">
        <v>133</v>
      </c>
    </row>
    <row r="91" spans="1:8" s="18" customFormat="1" ht="21.75" customHeight="1" x14ac:dyDescent="0.2">
      <c r="A91" s="17" t="s">
        <v>85</v>
      </c>
      <c r="B91" s="37">
        <v>150</v>
      </c>
      <c r="C91" s="24">
        <v>3.65</v>
      </c>
      <c r="D91" s="24">
        <v>5.37</v>
      </c>
      <c r="E91" s="24">
        <v>36.68</v>
      </c>
      <c r="F91" s="24">
        <v>209.7</v>
      </c>
      <c r="G91" s="64" t="s">
        <v>86</v>
      </c>
      <c r="H91" s="22" t="s">
        <v>87</v>
      </c>
    </row>
    <row r="92" spans="1:8" s="4" customFormat="1" x14ac:dyDescent="0.2">
      <c r="A92" s="17" t="s">
        <v>134</v>
      </c>
      <c r="B92" s="14">
        <v>200</v>
      </c>
      <c r="C92" s="14">
        <v>0</v>
      </c>
      <c r="D92" s="14">
        <v>0</v>
      </c>
      <c r="E92" s="14">
        <v>19.97</v>
      </c>
      <c r="F92" s="14">
        <v>76</v>
      </c>
      <c r="G92" s="14" t="s">
        <v>135</v>
      </c>
      <c r="H92" s="13" t="s">
        <v>90</v>
      </c>
    </row>
    <row r="93" spans="1:8" s="18" customFormat="1" x14ac:dyDescent="0.2">
      <c r="A93" s="69" t="s">
        <v>45</v>
      </c>
      <c r="B93" s="63">
        <v>40</v>
      </c>
      <c r="C93" s="54">
        <v>2.6</v>
      </c>
      <c r="D93" s="54">
        <v>0.4</v>
      </c>
      <c r="E93" s="54">
        <v>17.2</v>
      </c>
      <c r="F93" s="54">
        <v>85</v>
      </c>
      <c r="G93" s="24" t="s">
        <v>46</v>
      </c>
      <c r="H93" s="17" t="s">
        <v>47</v>
      </c>
    </row>
    <row r="94" spans="1:8" s="18" customFormat="1" x14ac:dyDescent="0.2">
      <c r="A94" s="69" t="s">
        <v>48</v>
      </c>
      <c r="B94" s="37">
        <v>40</v>
      </c>
      <c r="C94" s="24">
        <v>3.2</v>
      </c>
      <c r="D94" s="24">
        <v>0.4</v>
      </c>
      <c r="E94" s="24">
        <v>20.399999999999999</v>
      </c>
      <c r="F94" s="24">
        <v>100</v>
      </c>
      <c r="G94" s="14" t="s">
        <v>46</v>
      </c>
      <c r="H94" s="13" t="s">
        <v>49</v>
      </c>
    </row>
    <row r="95" spans="1:8" s="18" customFormat="1" x14ac:dyDescent="0.2">
      <c r="A95" s="27" t="s">
        <v>25</v>
      </c>
      <c r="B95" s="28">
        <f>SUM(B89:B94)</f>
        <v>780</v>
      </c>
      <c r="C95" s="58">
        <f>SUM(C89:C94)</f>
        <v>25.64</v>
      </c>
      <c r="D95" s="58">
        <f>SUM(D89:D94)</f>
        <v>22.54</v>
      </c>
      <c r="E95" s="58">
        <f>SUM(E89:E94)</f>
        <v>113.27000000000001</v>
      </c>
      <c r="F95" s="58">
        <f>SUM(F89:F94)</f>
        <v>745.82999999999993</v>
      </c>
      <c r="G95" s="28"/>
      <c r="H95" s="17"/>
    </row>
    <row r="96" spans="1:8" s="18" customFormat="1" x14ac:dyDescent="0.2">
      <c r="A96" s="1" t="s">
        <v>207</v>
      </c>
      <c r="B96" s="2"/>
      <c r="C96" s="2"/>
      <c r="D96" s="2"/>
      <c r="E96" s="2"/>
      <c r="F96" s="2"/>
      <c r="G96" s="2"/>
      <c r="H96" s="3"/>
    </row>
    <row r="97" spans="1:8" s="123" customFormat="1" x14ac:dyDescent="0.2">
      <c r="A97" s="69" t="s">
        <v>208</v>
      </c>
      <c r="B97" s="53">
        <v>80</v>
      </c>
      <c r="C97" s="24">
        <v>3.85</v>
      </c>
      <c r="D97" s="24">
        <v>4.3</v>
      </c>
      <c r="E97" s="24">
        <v>36.799999999999997</v>
      </c>
      <c r="F97" s="24">
        <v>197.4</v>
      </c>
      <c r="G97" s="63" t="s">
        <v>209</v>
      </c>
      <c r="H97" s="95" t="s">
        <v>210</v>
      </c>
    </row>
    <row r="98" spans="1:8" s="18" customFormat="1" x14ac:dyDescent="0.2">
      <c r="A98" s="102" t="s">
        <v>57</v>
      </c>
      <c r="B98" s="24">
        <v>222</v>
      </c>
      <c r="C98" s="14">
        <v>0.13</v>
      </c>
      <c r="D98" s="14">
        <v>0.02</v>
      </c>
      <c r="E98" s="14">
        <v>15.2</v>
      </c>
      <c r="F98" s="14">
        <v>62</v>
      </c>
      <c r="G98" s="19" t="s">
        <v>58</v>
      </c>
      <c r="H98" s="149" t="s">
        <v>59</v>
      </c>
    </row>
    <row r="99" spans="1:8" s="150" customFormat="1" x14ac:dyDescent="0.25">
      <c r="A99" s="27" t="s">
        <v>25</v>
      </c>
      <c r="B99" s="28">
        <f>SUM(B97:B98)</f>
        <v>302</v>
      </c>
      <c r="C99" s="29">
        <f>SUM(C97:C98)</f>
        <v>3.98</v>
      </c>
      <c r="D99" s="29">
        <f>SUM(D97:D98)</f>
        <v>4.3199999999999994</v>
      </c>
      <c r="E99" s="29">
        <f>SUM(E97:E98)</f>
        <v>52</v>
      </c>
      <c r="F99" s="29">
        <f>SUM(F97:F98)</f>
        <v>259.39999999999998</v>
      </c>
      <c r="G99" s="28"/>
      <c r="H99" s="17"/>
    </row>
    <row r="100" spans="1:8" s="18" customFormat="1" x14ac:dyDescent="0.2">
      <c r="A100" s="27" t="s">
        <v>211</v>
      </c>
      <c r="B100" s="28">
        <f>SUM(B95,B99)</f>
        <v>1082</v>
      </c>
      <c r="C100" s="28">
        <f>SUM(C95,C99)</f>
        <v>29.62</v>
      </c>
      <c r="D100" s="28">
        <f>SUM(D95,D99)</f>
        <v>26.86</v>
      </c>
      <c r="E100" s="28">
        <f>SUM(E95,E99)</f>
        <v>165.27</v>
      </c>
      <c r="F100" s="28">
        <f>SUM(F95,F99)</f>
        <v>1005.2299999999999</v>
      </c>
      <c r="G100" s="28"/>
      <c r="H100" s="17"/>
    </row>
    <row r="101" spans="1:8" s="18" customFormat="1" x14ac:dyDescent="0.2">
      <c r="A101" s="72" t="s">
        <v>136</v>
      </c>
      <c r="B101" s="72"/>
      <c r="C101" s="72"/>
      <c r="D101" s="72"/>
      <c r="E101" s="72"/>
      <c r="F101" s="72"/>
      <c r="G101" s="72"/>
      <c r="H101" s="72"/>
    </row>
    <row r="102" spans="1:8" s="18" customFormat="1" x14ac:dyDescent="0.2">
      <c r="A102" s="49" t="s">
        <v>1</v>
      </c>
      <c r="B102" s="6"/>
      <c r="C102" s="6"/>
      <c r="D102" s="6"/>
      <c r="E102" s="6"/>
      <c r="F102" s="6"/>
      <c r="G102" s="50"/>
      <c r="H102" s="51"/>
    </row>
    <row r="103" spans="1:8" s="18" customFormat="1" x14ac:dyDescent="0.2">
      <c r="A103" s="8" t="s">
        <v>2</v>
      </c>
      <c r="B103" s="5" t="s">
        <v>3</v>
      </c>
      <c r="C103" s="6"/>
      <c r="D103" s="6"/>
      <c r="E103" s="6"/>
      <c r="F103" s="6"/>
      <c r="G103" s="8" t="s">
        <v>4</v>
      </c>
      <c r="H103" s="8" t="s">
        <v>5</v>
      </c>
    </row>
    <row r="104" spans="1:8" s="18" customFormat="1" ht="14.25" customHeight="1" x14ac:dyDescent="0.2">
      <c r="A104" s="52"/>
      <c r="B104" s="10" t="s">
        <v>6</v>
      </c>
      <c r="C104" s="11" t="s">
        <v>7</v>
      </c>
      <c r="D104" s="11" t="s">
        <v>8</v>
      </c>
      <c r="E104" s="11" t="s">
        <v>9</v>
      </c>
      <c r="F104" s="11" t="s">
        <v>10</v>
      </c>
      <c r="G104" s="52"/>
      <c r="H104" s="52"/>
    </row>
    <row r="105" spans="1:8" s="18" customFormat="1" x14ac:dyDescent="0.2">
      <c r="A105" s="5" t="s">
        <v>26</v>
      </c>
      <c r="B105" s="6"/>
      <c r="C105" s="6"/>
      <c r="D105" s="6"/>
      <c r="E105" s="6"/>
      <c r="F105" s="6"/>
      <c r="G105" s="6"/>
      <c r="H105" s="7"/>
    </row>
    <row r="106" spans="1:8" s="18" customFormat="1" ht="12" customHeight="1" x14ac:dyDescent="0.2">
      <c r="A106" s="17" t="s">
        <v>60</v>
      </c>
      <c r="B106" s="128">
        <v>200</v>
      </c>
      <c r="C106" s="24">
        <v>4.4000000000000004</v>
      </c>
      <c r="D106" s="24">
        <v>4.2</v>
      </c>
      <c r="E106" s="24">
        <v>13.2</v>
      </c>
      <c r="F106" s="24">
        <v>118.6</v>
      </c>
      <c r="G106" s="147" t="s">
        <v>61</v>
      </c>
      <c r="H106" s="95" t="s">
        <v>62</v>
      </c>
    </row>
    <row r="107" spans="1:8" s="18" customFormat="1" x14ac:dyDescent="0.2">
      <c r="A107" s="17" t="s">
        <v>140</v>
      </c>
      <c r="B107" s="37">
        <v>90</v>
      </c>
      <c r="C107" s="24">
        <v>11.32</v>
      </c>
      <c r="D107" s="24">
        <v>12.8</v>
      </c>
      <c r="E107" s="24">
        <v>12.2</v>
      </c>
      <c r="F107" s="24">
        <v>207.8</v>
      </c>
      <c r="G107" s="20" t="s">
        <v>141</v>
      </c>
      <c r="H107" s="95" t="s">
        <v>142</v>
      </c>
    </row>
    <row r="108" spans="1:8" s="4" customFormat="1" x14ac:dyDescent="0.2">
      <c r="A108" s="13" t="s">
        <v>36</v>
      </c>
      <c r="B108" s="14">
        <v>150</v>
      </c>
      <c r="C108" s="114">
        <v>3.06</v>
      </c>
      <c r="D108" s="114">
        <v>4.8</v>
      </c>
      <c r="E108" s="114">
        <v>20.440000000000001</v>
      </c>
      <c r="F108" s="114">
        <v>137.25</v>
      </c>
      <c r="G108" s="14" t="s">
        <v>37</v>
      </c>
      <c r="H108" s="13" t="s">
        <v>38</v>
      </c>
    </row>
    <row r="109" spans="1:8" s="18" customFormat="1" x14ac:dyDescent="0.2">
      <c r="A109" s="17" t="s">
        <v>69</v>
      </c>
      <c r="B109" s="20">
        <v>200</v>
      </c>
      <c r="C109" s="26">
        <v>0.76</v>
      </c>
      <c r="D109" s="26">
        <v>0.04</v>
      </c>
      <c r="E109" s="26">
        <v>20.22</v>
      </c>
      <c r="F109" s="26">
        <v>85.51</v>
      </c>
      <c r="G109" s="24" t="s">
        <v>70</v>
      </c>
      <c r="H109" s="13" t="s">
        <v>71</v>
      </c>
    </row>
    <row r="110" spans="1:8" s="18" customFormat="1" x14ac:dyDescent="0.2">
      <c r="A110" s="69" t="s">
        <v>45</v>
      </c>
      <c r="B110" s="63">
        <v>40</v>
      </c>
      <c r="C110" s="54">
        <v>2.6</v>
      </c>
      <c r="D110" s="54">
        <v>0.4</v>
      </c>
      <c r="E110" s="54">
        <v>17.2</v>
      </c>
      <c r="F110" s="54">
        <v>85</v>
      </c>
      <c r="G110" s="24" t="s">
        <v>46</v>
      </c>
      <c r="H110" s="17" t="s">
        <v>47</v>
      </c>
    </row>
    <row r="111" spans="1:8" s="18" customFormat="1" x14ac:dyDescent="0.2">
      <c r="A111" s="69" t="s">
        <v>48</v>
      </c>
      <c r="B111" s="37">
        <v>40</v>
      </c>
      <c r="C111" s="24">
        <v>3.2</v>
      </c>
      <c r="D111" s="24">
        <v>0.4</v>
      </c>
      <c r="E111" s="24">
        <v>20.399999999999999</v>
      </c>
      <c r="F111" s="24">
        <v>100</v>
      </c>
      <c r="G111" s="14" t="s">
        <v>46</v>
      </c>
      <c r="H111" s="13" t="s">
        <v>49</v>
      </c>
    </row>
    <row r="112" spans="1:8" s="18" customFormat="1" x14ac:dyDescent="0.2">
      <c r="A112" s="27" t="s">
        <v>25</v>
      </c>
      <c r="B112" s="28">
        <f>SUM(B106:B111)</f>
        <v>720</v>
      </c>
      <c r="C112" s="58">
        <f>SUM(C106:C111)</f>
        <v>25.340000000000003</v>
      </c>
      <c r="D112" s="58">
        <f>SUM(D106:D111)</f>
        <v>22.639999999999997</v>
      </c>
      <c r="E112" s="58">
        <f>SUM(E106:E111)</f>
        <v>103.66</v>
      </c>
      <c r="F112" s="58">
        <f>SUM(F106:F111)</f>
        <v>734.16</v>
      </c>
      <c r="G112" s="28"/>
      <c r="H112" s="17"/>
    </row>
    <row r="113" spans="1:8" s="18" customFormat="1" x14ac:dyDescent="0.2">
      <c r="A113" s="1" t="s">
        <v>207</v>
      </c>
      <c r="B113" s="2"/>
      <c r="C113" s="2"/>
      <c r="D113" s="2"/>
      <c r="E113" s="2"/>
      <c r="F113" s="2"/>
      <c r="G113" s="2"/>
      <c r="H113" s="3"/>
    </row>
    <row r="114" spans="1:8" s="123" customFormat="1" ht="22.5" x14ac:dyDescent="0.25">
      <c r="A114" s="17" t="s">
        <v>174</v>
      </c>
      <c r="B114" s="32">
        <v>80</v>
      </c>
      <c r="C114" s="33">
        <f>8.71*0.8</f>
        <v>6.9680000000000009</v>
      </c>
      <c r="D114" s="33">
        <f>9.68*0.8</f>
        <v>7.7439999999999998</v>
      </c>
      <c r="E114" s="33">
        <f>58.08*0.8</f>
        <v>46.463999999999999</v>
      </c>
      <c r="F114" s="33">
        <f>0.8*361.74</f>
        <v>289.392</v>
      </c>
      <c r="G114" s="56" t="s">
        <v>175</v>
      </c>
      <c r="H114" s="35" t="s">
        <v>176</v>
      </c>
    </row>
    <row r="115" spans="1:8" s="18" customFormat="1" x14ac:dyDescent="0.2">
      <c r="A115" s="102" t="s">
        <v>57</v>
      </c>
      <c r="B115" s="24">
        <v>222</v>
      </c>
      <c r="C115" s="14">
        <v>0.13</v>
      </c>
      <c r="D115" s="14">
        <v>0.02</v>
      </c>
      <c r="E115" s="14">
        <v>15.2</v>
      </c>
      <c r="F115" s="14">
        <v>62</v>
      </c>
      <c r="G115" s="19" t="s">
        <v>58</v>
      </c>
      <c r="H115" s="149" t="s">
        <v>59</v>
      </c>
    </row>
    <row r="116" spans="1:8" s="150" customFormat="1" x14ac:dyDescent="0.25">
      <c r="A116" s="27" t="s">
        <v>25</v>
      </c>
      <c r="B116" s="28">
        <f>SUM(B114:B115)</f>
        <v>302</v>
      </c>
      <c r="C116" s="29">
        <f>SUM(C114:C115)</f>
        <v>7.0980000000000008</v>
      </c>
      <c r="D116" s="29">
        <f>SUM(D114:D115)</f>
        <v>7.7639999999999993</v>
      </c>
      <c r="E116" s="29">
        <f>SUM(E114:E115)</f>
        <v>61.664000000000001</v>
      </c>
      <c r="F116" s="29">
        <f>SUM(F114:F115)</f>
        <v>351.392</v>
      </c>
      <c r="G116" s="28"/>
      <c r="H116" s="17"/>
    </row>
    <row r="117" spans="1:8" s="18" customFormat="1" x14ac:dyDescent="0.2">
      <c r="A117" s="27" t="s">
        <v>211</v>
      </c>
      <c r="B117" s="28">
        <f>SUM(B112,B116)</f>
        <v>1022</v>
      </c>
      <c r="C117" s="28">
        <f>SUM(C112,C116)</f>
        <v>32.438000000000002</v>
      </c>
      <c r="D117" s="28">
        <f>SUM(D112,D116)</f>
        <v>30.403999999999996</v>
      </c>
      <c r="E117" s="28">
        <f>SUM(E112,E116)</f>
        <v>165.32400000000001</v>
      </c>
      <c r="F117" s="28">
        <f>SUM(F112,F116)</f>
        <v>1085.5519999999999</v>
      </c>
      <c r="G117" s="28"/>
      <c r="H117" s="17"/>
    </row>
    <row r="118" spans="1:8" s="18" customFormat="1" x14ac:dyDescent="0.2">
      <c r="A118" s="72" t="s">
        <v>50</v>
      </c>
      <c r="B118" s="72"/>
      <c r="C118" s="72"/>
      <c r="D118" s="72"/>
      <c r="E118" s="72"/>
      <c r="F118" s="72"/>
      <c r="G118" s="72"/>
      <c r="H118" s="72"/>
    </row>
    <row r="119" spans="1:8" s="18" customFormat="1" x14ac:dyDescent="0.2">
      <c r="A119" s="8" t="s">
        <v>2</v>
      </c>
      <c r="B119" s="5" t="s">
        <v>3</v>
      </c>
      <c r="C119" s="6"/>
      <c r="D119" s="6"/>
      <c r="E119" s="6"/>
      <c r="F119" s="6"/>
      <c r="G119" s="8" t="s">
        <v>4</v>
      </c>
      <c r="H119" s="8" t="s">
        <v>5</v>
      </c>
    </row>
    <row r="120" spans="1:8" s="18" customFormat="1" ht="13.5" customHeight="1" x14ac:dyDescent="0.2">
      <c r="A120" s="52"/>
      <c r="B120" s="10" t="s">
        <v>6</v>
      </c>
      <c r="C120" s="11" t="s">
        <v>7</v>
      </c>
      <c r="D120" s="11" t="s">
        <v>8</v>
      </c>
      <c r="E120" s="11" t="s">
        <v>9</v>
      </c>
      <c r="F120" s="11" t="s">
        <v>10</v>
      </c>
      <c r="G120" s="52"/>
      <c r="H120" s="52"/>
    </row>
    <row r="121" spans="1:8" s="18" customFormat="1" x14ac:dyDescent="0.2">
      <c r="A121" s="5" t="s">
        <v>26</v>
      </c>
      <c r="B121" s="6"/>
      <c r="C121" s="6"/>
      <c r="D121" s="6"/>
      <c r="E121" s="6"/>
      <c r="F121" s="6"/>
      <c r="G121" s="6"/>
      <c r="H121" s="7"/>
    </row>
    <row r="122" spans="1:8" s="18" customFormat="1" ht="11.25" customHeight="1" x14ac:dyDescent="0.2">
      <c r="A122" s="17" t="s">
        <v>79</v>
      </c>
      <c r="B122" s="128">
        <v>200</v>
      </c>
      <c r="C122" s="24">
        <v>1.38</v>
      </c>
      <c r="D122" s="24">
        <v>5.2</v>
      </c>
      <c r="E122" s="24">
        <v>8.92</v>
      </c>
      <c r="F122" s="24">
        <v>88.2</v>
      </c>
      <c r="G122" s="147" t="s">
        <v>80</v>
      </c>
      <c r="H122" s="129" t="s">
        <v>81</v>
      </c>
    </row>
    <row r="123" spans="1:8" s="4" customFormat="1" x14ac:dyDescent="0.2">
      <c r="A123" s="77" t="s">
        <v>101</v>
      </c>
      <c r="B123" s="53">
        <v>90</v>
      </c>
      <c r="C123" s="66">
        <f>14.1*0.9</f>
        <v>12.69</v>
      </c>
      <c r="D123" s="66">
        <f>15.3*0.9</f>
        <v>13.770000000000001</v>
      </c>
      <c r="E123" s="66">
        <f>3.2*0.9</f>
        <v>2.8800000000000003</v>
      </c>
      <c r="F123" s="66">
        <f>205.9*0.9</f>
        <v>185.31</v>
      </c>
      <c r="G123" s="63" t="s">
        <v>102</v>
      </c>
      <c r="H123" s="13" t="s">
        <v>103</v>
      </c>
    </row>
    <row r="124" spans="1:8" s="18" customFormat="1" ht="12" customHeight="1" x14ac:dyDescent="0.2">
      <c r="A124" s="69" t="s">
        <v>104</v>
      </c>
      <c r="B124" s="53">
        <v>150</v>
      </c>
      <c r="C124" s="24">
        <v>8.6</v>
      </c>
      <c r="D124" s="24">
        <v>6.09</v>
      </c>
      <c r="E124" s="24">
        <v>38.64</v>
      </c>
      <c r="F124" s="24">
        <v>243.75</v>
      </c>
      <c r="G124" s="14" t="s">
        <v>105</v>
      </c>
      <c r="H124" s="13" t="s">
        <v>106</v>
      </c>
    </row>
    <row r="125" spans="1:8" s="18" customFormat="1" x14ac:dyDescent="0.2">
      <c r="A125" s="17" t="s">
        <v>88</v>
      </c>
      <c r="B125" s="14">
        <v>200</v>
      </c>
      <c r="C125" s="14">
        <v>0</v>
      </c>
      <c r="D125" s="14">
        <v>0</v>
      </c>
      <c r="E125" s="14">
        <v>19.97</v>
      </c>
      <c r="F125" s="14">
        <v>76</v>
      </c>
      <c r="G125" s="14" t="s">
        <v>89</v>
      </c>
      <c r="H125" s="13" t="s">
        <v>90</v>
      </c>
    </row>
    <row r="126" spans="1:8" s="18" customFormat="1" x14ac:dyDescent="0.2">
      <c r="A126" s="17" t="s">
        <v>54</v>
      </c>
      <c r="B126" s="37">
        <v>100</v>
      </c>
      <c r="C126" s="130">
        <v>0.4</v>
      </c>
      <c r="D126" s="130">
        <v>0.4</v>
      </c>
      <c r="E126" s="130">
        <f>19.6/2</f>
        <v>9.8000000000000007</v>
      </c>
      <c r="F126" s="130">
        <f>94/2</f>
        <v>47</v>
      </c>
      <c r="G126" s="20" t="s">
        <v>55</v>
      </c>
      <c r="H126" s="17" t="s">
        <v>56</v>
      </c>
    </row>
    <row r="127" spans="1:8" s="18" customFormat="1" x14ac:dyDescent="0.2">
      <c r="A127" s="69" t="s">
        <v>45</v>
      </c>
      <c r="B127" s="63">
        <v>40</v>
      </c>
      <c r="C127" s="54">
        <v>2.6</v>
      </c>
      <c r="D127" s="54">
        <v>0.4</v>
      </c>
      <c r="E127" s="54">
        <v>17.2</v>
      </c>
      <c r="F127" s="54">
        <v>85</v>
      </c>
      <c r="G127" s="24" t="s">
        <v>46</v>
      </c>
      <c r="H127" s="17" t="s">
        <v>47</v>
      </c>
    </row>
    <row r="128" spans="1:8" s="18" customFormat="1" x14ac:dyDescent="0.2">
      <c r="A128" s="69" t="s">
        <v>48</v>
      </c>
      <c r="B128" s="37">
        <v>40</v>
      </c>
      <c r="C128" s="24">
        <v>3.2</v>
      </c>
      <c r="D128" s="24">
        <v>0.4</v>
      </c>
      <c r="E128" s="24">
        <v>20.399999999999999</v>
      </c>
      <c r="F128" s="24">
        <v>100</v>
      </c>
      <c r="G128" s="14" t="s">
        <v>46</v>
      </c>
      <c r="H128" s="13" t="s">
        <v>49</v>
      </c>
    </row>
    <row r="129" spans="1:8" s="18" customFormat="1" x14ac:dyDescent="0.2">
      <c r="A129" s="27" t="s">
        <v>25</v>
      </c>
      <c r="B129" s="28">
        <f>SUM(B122:B128)</f>
        <v>820</v>
      </c>
      <c r="C129" s="58">
        <f>SUM(C122:C128)</f>
        <v>28.87</v>
      </c>
      <c r="D129" s="58">
        <f>SUM(D122:D128)</f>
        <v>26.259999999999998</v>
      </c>
      <c r="E129" s="58">
        <f>SUM(E122:E128)</f>
        <v>117.81</v>
      </c>
      <c r="F129" s="58">
        <f>SUM(F122:F128)</f>
        <v>825.26</v>
      </c>
      <c r="G129" s="28"/>
      <c r="H129" s="17"/>
    </row>
    <row r="130" spans="1:8" s="18" customFormat="1" x14ac:dyDescent="0.2">
      <c r="A130" s="1" t="s">
        <v>207</v>
      </c>
      <c r="B130" s="2"/>
      <c r="C130" s="30"/>
      <c r="D130" s="30"/>
      <c r="E130" s="30"/>
      <c r="F130" s="30"/>
      <c r="G130" s="2"/>
      <c r="H130" s="3"/>
    </row>
    <row r="131" spans="1:8" s="123" customFormat="1" x14ac:dyDescent="0.25">
      <c r="A131" s="69" t="s">
        <v>95</v>
      </c>
      <c r="B131" s="53">
        <v>60</v>
      </c>
      <c r="C131" s="24">
        <v>7.22</v>
      </c>
      <c r="D131" s="24">
        <v>7.4</v>
      </c>
      <c r="E131" s="24">
        <v>16.399999999999999</v>
      </c>
      <c r="F131" s="24">
        <v>159.80000000000001</v>
      </c>
      <c r="G131" s="63" t="s">
        <v>96</v>
      </c>
      <c r="H131" s="17" t="s">
        <v>97</v>
      </c>
    </row>
    <row r="132" spans="1:8" s="123" customFormat="1" ht="10.5" customHeight="1" x14ac:dyDescent="0.25">
      <c r="A132" s="13" t="s">
        <v>21</v>
      </c>
      <c r="B132" s="19">
        <v>215</v>
      </c>
      <c r="C132" s="19">
        <v>7.0000000000000007E-2</v>
      </c>
      <c r="D132" s="19">
        <v>0.02</v>
      </c>
      <c r="E132" s="19">
        <v>15</v>
      </c>
      <c r="F132" s="19">
        <v>60</v>
      </c>
      <c r="G132" s="19" t="s">
        <v>22</v>
      </c>
      <c r="H132" s="22" t="s">
        <v>23</v>
      </c>
    </row>
    <row r="133" spans="1:8" s="150" customFormat="1" x14ac:dyDescent="0.25">
      <c r="A133" s="27" t="s">
        <v>25</v>
      </c>
      <c r="B133" s="28">
        <f>SUM(B131:B132)</f>
        <v>275</v>
      </c>
      <c r="C133" s="29">
        <f>SUM(C131:C132)</f>
        <v>7.29</v>
      </c>
      <c r="D133" s="29">
        <f>SUM(D131:D132)</f>
        <v>7.42</v>
      </c>
      <c r="E133" s="29">
        <f>SUM(E131:E132)</f>
        <v>31.4</v>
      </c>
      <c r="F133" s="29">
        <f>SUM(F131:F132)</f>
        <v>219.8</v>
      </c>
      <c r="G133" s="28"/>
      <c r="H133" s="17"/>
    </row>
    <row r="134" spans="1:8" s="18" customFormat="1" x14ac:dyDescent="0.2">
      <c r="A134" s="27" t="s">
        <v>211</v>
      </c>
      <c r="B134" s="28">
        <f>SUM(B129,B133)</f>
        <v>1095</v>
      </c>
      <c r="C134" s="28">
        <f>SUM(C129,C133)</f>
        <v>36.160000000000004</v>
      </c>
      <c r="D134" s="28">
        <f>SUM(D129,D133)</f>
        <v>33.68</v>
      </c>
      <c r="E134" s="28">
        <f>SUM(E129,E133)</f>
        <v>149.21</v>
      </c>
      <c r="F134" s="28">
        <f>SUM(F129,F133)</f>
        <v>1045.06</v>
      </c>
      <c r="G134" s="28"/>
      <c r="H134" s="17"/>
    </row>
    <row r="135" spans="1:8" s="18" customFormat="1" x14ac:dyDescent="0.2">
      <c r="A135" s="49" t="s">
        <v>72</v>
      </c>
      <c r="B135" s="6"/>
      <c r="C135" s="6"/>
      <c r="D135" s="6"/>
      <c r="E135" s="6"/>
      <c r="F135" s="6"/>
      <c r="G135" s="50"/>
      <c r="H135" s="51"/>
    </row>
    <row r="136" spans="1:8" s="18" customFormat="1" x14ac:dyDescent="0.2">
      <c r="A136" s="8" t="s">
        <v>2</v>
      </c>
      <c r="B136" s="5" t="s">
        <v>3</v>
      </c>
      <c r="C136" s="6"/>
      <c r="D136" s="6"/>
      <c r="E136" s="6"/>
      <c r="F136" s="6"/>
      <c r="G136" s="8" t="s">
        <v>4</v>
      </c>
      <c r="H136" s="8" t="s">
        <v>5</v>
      </c>
    </row>
    <row r="137" spans="1:8" s="18" customFormat="1" ht="15" customHeight="1" x14ac:dyDescent="0.2">
      <c r="A137" s="52"/>
      <c r="B137" s="10" t="s">
        <v>6</v>
      </c>
      <c r="C137" s="11" t="s">
        <v>7</v>
      </c>
      <c r="D137" s="11" t="s">
        <v>8</v>
      </c>
      <c r="E137" s="11" t="s">
        <v>9</v>
      </c>
      <c r="F137" s="11" t="s">
        <v>10</v>
      </c>
      <c r="G137" s="52"/>
      <c r="H137" s="52"/>
    </row>
    <row r="138" spans="1:8" s="18" customFormat="1" x14ac:dyDescent="0.2">
      <c r="A138" s="5" t="s">
        <v>26</v>
      </c>
      <c r="B138" s="6"/>
      <c r="C138" s="6"/>
      <c r="D138" s="6"/>
      <c r="E138" s="6"/>
      <c r="F138" s="6"/>
      <c r="G138" s="6"/>
      <c r="H138" s="7"/>
    </row>
    <row r="139" spans="1:8" s="113" customFormat="1" ht="12" customHeight="1" x14ac:dyDescent="0.2">
      <c r="A139" s="110" t="s">
        <v>216</v>
      </c>
      <c r="B139" s="111">
        <v>200</v>
      </c>
      <c r="C139" s="118">
        <v>1.56</v>
      </c>
      <c r="D139" s="118">
        <v>5.2</v>
      </c>
      <c r="E139" s="118">
        <v>8.6</v>
      </c>
      <c r="F139" s="118">
        <v>87.89</v>
      </c>
      <c r="G139" s="20" t="s">
        <v>99</v>
      </c>
      <c r="H139" s="95" t="s">
        <v>100</v>
      </c>
    </row>
    <row r="140" spans="1:8" s="4" customFormat="1" x14ac:dyDescent="0.2">
      <c r="A140" s="69" t="s">
        <v>63</v>
      </c>
      <c r="B140" s="14">
        <v>90</v>
      </c>
      <c r="C140" s="24">
        <v>11.52</v>
      </c>
      <c r="D140" s="24">
        <v>13</v>
      </c>
      <c r="E140" s="24">
        <v>4.05</v>
      </c>
      <c r="F140" s="24">
        <v>189.6</v>
      </c>
      <c r="G140" s="14" t="s">
        <v>64</v>
      </c>
      <c r="H140" s="17" t="s">
        <v>65</v>
      </c>
    </row>
    <row r="141" spans="1:8" s="18" customFormat="1" ht="21.75" customHeight="1" x14ac:dyDescent="0.2">
      <c r="A141" s="17" t="s">
        <v>85</v>
      </c>
      <c r="B141" s="37">
        <v>150</v>
      </c>
      <c r="C141" s="130">
        <v>3.65</v>
      </c>
      <c r="D141" s="130">
        <v>5.37</v>
      </c>
      <c r="E141" s="130">
        <v>36.68</v>
      </c>
      <c r="F141" s="130">
        <v>209.7</v>
      </c>
      <c r="G141" s="64" t="s">
        <v>86</v>
      </c>
      <c r="H141" s="22" t="s">
        <v>87</v>
      </c>
    </row>
    <row r="142" spans="1:8" s="18" customFormat="1" ht="33" customHeight="1" x14ac:dyDescent="0.2">
      <c r="A142" s="77" t="s">
        <v>39</v>
      </c>
      <c r="B142" s="53">
        <v>60</v>
      </c>
      <c r="C142" s="24">
        <v>1.41</v>
      </c>
      <c r="D142" s="24">
        <v>0.09</v>
      </c>
      <c r="E142" s="24">
        <v>4.05</v>
      </c>
      <c r="F142" s="24">
        <v>22.5</v>
      </c>
      <c r="G142" s="148" t="s">
        <v>40</v>
      </c>
      <c r="H142" s="13" t="s">
        <v>41</v>
      </c>
    </row>
    <row r="143" spans="1:8" s="18" customFormat="1" x14ac:dyDescent="0.2">
      <c r="A143" s="17" t="s">
        <v>147</v>
      </c>
      <c r="B143" s="143">
        <v>200</v>
      </c>
      <c r="C143" s="24">
        <v>0.16</v>
      </c>
      <c r="D143" s="24">
        <v>0.16</v>
      </c>
      <c r="E143" s="24">
        <v>27.88</v>
      </c>
      <c r="F143" s="24">
        <v>114.6</v>
      </c>
      <c r="G143" s="63" t="s">
        <v>148</v>
      </c>
      <c r="H143" s="13" t="s">
        <v>149</v>
      </c>
    </row>
    <row r="144" spans="1:8" s="18" customFormat="1" x14ac:dyDescent="0.2">
      <c r="A144" s="69" t="s">
        <v>45</v>
      </c>
      <c r="B144" s="63">
        <v>40</v>
      </c>
      <c r="C144" s="54">
        <v>2.6</v>
      </c>
      <c r="D144" s="54">
        <v>0.4</v>
      </c>
      <c r="E144" s="54">
        <v>17.2</v>
      </c>
      <c r="F144" s="54">
        <v>85</v>
      </c>
      <c r="G144" s="24" t="s">
        <v>46</v>
      </c>
      <c r="H144" s="17" t="s">
        <v>47</v>
      </c>
    </row>
    <row r="145" spans="1:8" s="18" customFormat="1" x14ac:dyDescent="0.2">
      <c r="A145" s="69" t="s">
        <v>48</v>
      </c>
      <c r="B145" s="37">
        <v>40</v>
      </c>
      <c r="C145" s="24">
        <v>3.2</v>
      </c>
      <c r="D145" s="24">
        <v>0.4</v>
      </c>
      <c r="E145" s="24">
        <v>20.399999999999999</v>
      </c>
      <c r="F145" s="24">
        <v>100</v>
      </c>
      <c r="G145" s="14" t="s">
        <v>46</v>
      </c>
      <c r="H145" s="13" t="s">
        <v>49</v>
      </c>
    </row>
    <row r="146" spans="1:8" s="18" customFormat="1" x14ac:dyDescent="0.2">
      <c r="A146" s="27" t="s">
        <v>25</v>
      </c>
      <c r="B146" s="28">
        <f>SUM(B139:B145)</f>
        <v>780</v>
      </c>
      <c r="C146" s="58">
        <f>SUM(C139:C145)</f>
        <v>24.1</v>
      </c>
      <c r="D146" s="58">
        <f>SUM(D139:D145)</f>
        <v>24.619999999999997</v>
      </c>
      <c r="E146" s="58">
        <f>SUM(E139:E145)</f>
        <v>118.85999999999999</v>
      </c>
      <c r="F146" s="58">
        <f>SUM(F139:F145)</f>
        <v>809.29</v>
      </c>
      <c r="G146" s="28"/>
      <c r="H146" s="17"/>
    </row>
    <row r="147" spans="1:8" s="18" customFormat="1" x14ac:dyDescent="0.2">
      <c r="A147" s="1" t="s">
        <v>207</v>
      </c>
      <c r="B147" s="2"/>
      <c r="C147" s="2"/>
      <c r="D147" s="2"/>
      <c r="E147" s="2"/>
      <c r="F147" s="2"/>
      <c r="G147" s="2"/>
      <c r="H147" s="3"/>
    </row>
    <row r="148" spans="1:8" s="123" customFormat="1" x14ac:dyDescent="0.25">
      <c r="A148" s="13" t="s">
        <v>201</v>
      </c>
      <c r="B148" s="133">
        <v>60</v>
      </c>
      <c r="C148" s="24">
        <v>7.65</v>
      </c>
      <c r="D148" s="24">
        <v>8.49</v>
      </c>
      <c r="E148" s="24">
        <v>22.6</v>
      </c>
      <c r="F148" s="24">
        <v>199.8</v>
      </c>
      <c r="G148" s="20" t="s">
        <v>202</v>
      </c>
      <c r="H148" s="13" t="s">
        <v>203</v>
      </c>
    </row>
    <row r="149" spans="1:8" s="18" customFormat="1" x14ac:dyDescent="0.2">
      <c r="A149" s="102" t="s">
        <v>57</v>
      </c>
      <c r="B149" s="24">
        <v>222</v>
      </c>
      <c r="C149" s="14">
        <v>0.13</v>
      </c>
      <c r="D149" s="14">
        <v>0.02</v>
      </c>
      <c r="E149" s="14">
        <v>15.2</v>
      </c>
      <c r="F149" s="14">
        <v>62</v>
      </c>
      <c r="G149" s="19" t="s">
        <v>58</v>
      </c>
      <c r="H149" s="149" t="s">
        <v>59</v>
      </c>
    </row>
    <row r="150" spans="1:8" s="150" customFormat="1" x14ac:dyDescent="0.25">
      <c r="A150" s="27" t="s">
        <v>25</v>
      </c>
      <c r="B150" s="28">
        <f>SUM(B148:B149)</f>
        <v>282</v>
      </c>
      <c r="C150" s="29">
        <f>SUM(C148:C149)</f>
        <v>7.78</v>
      </c>
      <c r="D150" s="29">
        <f>SUM(D148:D149)</f>
        <v>8.51</v>
      </c>
      <c r="E150" s="29">
        <f>SUM(E148:E149)</f>
        <v>37.799999999999997</v>
      </c>
      <c r="F150" s="29">
        <f>SUM(F148:F149)</f>
        <v>261.8</v>
      </c>
      <c r="G150" s="28"/>
      <c r="H150" s="17"/>
    </row>
    <row r="151" spans="1:8" s="18" customFormat="1" x14ac:dyDescent="0.2">
      <c r="A151" s="27" t="s">
        <v>211</v>
      </c>
      <c r="B151" s="28">
        <f>SUM(B146,B150)</f>
        <v>1062</v>
      </c>
      <c r="C151" s="28">
        <f>SUM(C146,C150)</f>
        <v>31.880000000000003</v>
      </c>
      <c r="D151" s="28">
        <f>SUM(D146,D150)</f>
        <v>33.129999999999995</v>
      </c>
      <c r="E151" s="28">
        <f>SUM(E146,E150)</f>
        <v>156.65999999999997</v>
      </c>
      <c r="F151" s="28">
        <f>SUM(F146,F150)</f>
        <v>1071.0899999999999</v>
      </c>
      <c r="G151" s="28"/>
      <c r="H151" s="17"/>
    </row>
    <row r="152" spans="1:8" s="18" customFormat="1" x14ac:dyDescent="0.2">
      <c r="A152" s="49" t="s">
        <v>91</v>
      </c>
      <c r="B152" s="6"/>
      <c r="C152" s="6"/>
      <c r="D152" s="6"/>
      <c r="E152" s="6"/>
      <c r="F152" s="6"/>
      <c r="G152" s="50"/>
      <c r="H152" s="51"/>
    </row>
    <row r="153" spans="1:8" s="18" customFormat="1" x14ac:dyDescent="0.2">
      <c r="A153" s="8" t="s">
        <v>2</v>
      </c>
      <c r="B153" s="5" t="s">
        <v>3</v>
      </c>
      <c r="C153" s="6"/>
      <c r="D153" s="6"/>
      <c r="E153" s="6"/>
      <c r="F153" s="6"/>
      <c r="G153" s="8" t="s">
        <v>4</v>
      </c>
      <c r="H153" s="8" t="s">
        <v>5</v>
      </c>
    </row>
    <row r="154" spans="1:8" s="18" customFormat="1" ht="10.5" customHeight="1" x14ac:dyDescent="0.2">
      <c r="A154" s="52"/>
      <c r="B154" s="10" t="s">
        <v>6</v>
      </c>
      <c r="C154" s="11" t="s">
        <v>7</v>
      </c>
      <c r="D154" s="11" t="s">
        <v>8</v>
      </c>
      <c r="E154" s="11" t="s">
        <v>9</v>
      </c>
      <c r="F154" s="11" t="s">
        <v>10</v>
      </c>
      <c r="G154" s="52"/>
      <c r="H154" s="52"/>
    </row>
    <row r="155" spans="1:8" s="18" customFormat="1" x14ac:dyDescent="0.2">
      <c r="A155" s="5" t="s">
        <v>26</v>
      </c>
      <c r="B155" s="6"/>
      <c r="C155" s="6"/>
      <c r="D155" s="6"/>
      <c r="E155" s="6"/>
      <c r="F155" s="6"/>
      <c r="G155" s="6"/>
      <c r="H155" s="7"/>
    </row>
    <row r="156" spans="1:8" s="18" customFormat="1" ht="12.75" customHeight="1" x14ac:dyDescent="0.2">
      <c r="A156" s="17" t="s">
        <v>114</v>
      </c>
      <c r="B156" s="14">
        <v>200</v>
      </c>
      <c r="C156" s="24">
        <v>1.62</v>
      </c>
      <c r="D156" s="24">
        <v>2.19</v>
      </c>
      <c r="E156" s="24">
        <v>12.81</v>
      </c>
      <c r="F156" s="24">
        <v>77.13</v>
      </c>
      <c r="G156" s="147" t="s">
        <v>115</v>
      </c>
      <c r="H156" s="13" t="s">
        <v>116</v>
      </c>
    </row>
    <row r="157" spans="1:8" s="4" customFormat="1" x14ac:dyDescent="0.2">
      <c r="A157" s="17" t="s">
        <v>156</v>
      </c>
      <c r="B157" s="37">
        <v>90</v>
      </c>
      <c r="C157" s="75">
        <v>15.9</v>
      </c>
      <c r="D157" s="75">
        <v>6.5</v>
      </c>
      <c r="E157" s="75">
        <v>11.7</v>
      </c>
      <c r="F157" s="75">
        <v>172.5</v>
      </c>
      <c r="G157" s="63" t="s">
        <v>157</v>
      </c>
      <c r="H157" s="13" t="s">
        <v>158</v>
      </c>
    </row>
    <row r="158" spans="1:8" s="18" customFormat="1" x14ac:dyDescent="0.2">
      <c r="A158" s="17" t="s">
        <v>120</v>
      </c>
      <c r="B158" s="14">
        <v>150</v>
      </c>
      <c r="C158" s="24">
        <v>3.44</v>
      </c>
      <c r="D158" s="24">
        <v>13.15</v>
      </c>
      <c r="E158" s="24">
        <v>27.92</v>
      </c>
      <c r="F158" s="24">
        <v>243.75</v>
      </c>
      <c r="G158" s="14" t="s">
        <v>212</v>
      </c>
      <c r="H158" s="13" t="s">
        <v>122</v>
      </c>
    </row>
    <row r="159" spans="1:8" s="4" customFormat="1" x14ac:dyDescent="0.2">
      <c r="A159" s="17" t="s">
        <v>42</v>
      </c>
      <c r="B159" s="14">
        <v>200</v>
      </c>
      <c r="C159" s="24">
        <v>0.15</v>
      </c>
      <c r="D159" s="24">
        <v>0.06</v>
      </c>
      <c r="E159" s="24">
        <v>20.65</v>
      </c>
      <c r="F159" s="24">
        <v>82.9</v>
      </c>
      <c r="G159" s="24" t="s">
        <v>43</v>
      </c>
      <c r="H159" s="13" t="s">
        <v>44</v>
      </c>
    </row>
    <row r="160" spans="1:8" s="18" customFormat="1" x14ac:dyDescent="0.2">
      <c r="A160" s="69" t="s">
        <v>45</v>
      </c>
      <c r="B160" s="63">
        <v>40</v>
      </c>
      <c r="C160" s="54">
        <v>2.6</v>
      </c>
      <c r="D160" s="54">
        <v>0.4</v>
      </c>
      <c r="E160" s="54">
        <v>17.2</v>
      </c>
      <c r="F160" s="54">
        <v>85</v>
      </c>
      <c r="G160" s="24" t="s">
        <v>46</v>
      </c>
      <c r="H160" s="17" t="s">
        <v>47</v>
      </c>
    </row>
    <row r="161" spans="1:8" s="18" customFormat="1" x14ac:dyDescent="0.2">
      <c r="A161" s="69" t="s">
        <v>48</v>
      </c>
      <c r="B161" s="37">
        <v>40</v>
      </c>
      <c r="C161" s="24">
        <v>3.2</v>
      </c>
      <c r="D161" s="24">
        <v>0.4</v>
      </c>
      <c r="E161" s="24">
        <v>20.399999999999999</v>
      </c>
      <c r="F161" s="24">
        <v>100</v>
      </c>
      <c r="G161" s="14" t="s">
        <v>46</v>
      </c>
      <c r="H161" s="13" t="s">
        <v>49</v>
      </c>
    </row>
    <row r="162" spans="1:8" s="18" customFormat="1" x14ac:dyDescent="0.2">
      <c r="A162" s="27" t="s">
        <v>25</v>
      </c>
      <c r="B162" s="28">
        <f>SUM(B156:B161)</f>
        <v>720</v>
      </c>
      <c r="C162" s="58">
        <f>SUM(C156:C161)</f>
        <v>26.91</v>
      </c>
      <c r="D162" s="58">
        <f>SUM(D156:D161)</f>
        <v>22.699999999999996</v>
      </c>
      <c r="E162" s="58">
        <f>SUM(E156:E161)</f>
        <v>110.68</v>
      </c>
      <c r="F162" s="58">
        <f>SUM(F156:F161)</f>
        <v>761.28</v>
      </c>
      <c r="G162" s="28"/>
      <c r="H162" s="17"/>
    </row>
    <row r="163" spans="1:8" s="18" customFormat="1" x14ac:dyDescent="0.2">
      <c r="A163" s="1" t="s">
        <v>207</v>
      </c>
      <c r="B163" s="2"/>
      <c r="C163" s="30"/>
      <c r="D163" s="30"/>
      <c r="E163" s="30"/>
      <c r="F163" s="30"/>
      <c r="G163" s="2"/>
      <c r="H163" s="3"/>
    </row>
    <row r="164" spans="1:8" s="123" customFormat="1" x14ac:dyDescent="0.2">
      <c r="A164" s="69" t="s">
        <v>208</v>
      </c>
      <c r="B164" s="53">
        <v>80</v>
      </c>
      <c r="C164" s="24">
        <v>3.85</v>
      </c>
      <c r="D164" s="24">
        <v>4.3</v>
      </c>
      <c r="E164" s="24">
        <v>36.799999999999997</v>
      </c>
      <c r="F164" s="24">
        <v>197.4</v>
      </c>
      <c r="G164" s="63" t="s">
        <v>209</v>
      </c>
      <c r="H164" s="95" t="s">
        <v>210</v>
      </c>
    </row>
    <row r="165" spans="1:8" s="123" customFormat="1" ht="10.5" customHeight="1" x14ac:dyDescent="0.25">
      <c r="A165" s="13" t="s">
        <v>21</v>
      </c>
      <c r="B165" s="19">
        <v>215</v>
      </c>
      <c r="C165" s="19">
        <v>7.0000000000000007E-2</v>
      </c>
      <c r="D165" s="19">
        <v>0.02</v>
      </c>
      <c r="E165" s="19">
        <v>15</v>
      </c>
      <c r="F165" s="19">
        <v>60</v>
      </c>
      <c r="G165" s="19" t="s">
        <v>22</v>
      </c>
      <c r="H165" s="22" t="s">
        <v>23</v>
      </c>
    </row>
    <row r="166" spans="1:8" s="150" customFormat="1" x14ac:dyDescent="0.25">
      <c r="A166" s="27" t="s">
        <v>25</v>
      </c>
      <c r="B166" s="28">
        <f>SUM(B164:B165)</f>
        <v>295</v>
      </c>
      <c r="C166" s="29">
        <f>SUM(C164:C165)</f>
        <v>3.92</v>
      </c>
      <c r="D166" s="29">
        <f>SUM(D164:D165)</f>
        <v>4.3199999999999994</v>
      </c>
      <c r="E166" s="29">
        <f>SUM(E164:E165)</f>
        <v>51.8</v>
      </c>
      <c r="F166" s="29">
        <f>SUM(F164:F165)</f>
        <v>257.39999999999998</v>
      </c>
      <c r="G166" s="28"/>
      <c r="H166" s="17"/>
    </row>
    <row r="167" spans="1:8" s="18" customFormat="1" x14ac:dyDescent="0.2">
      <c r="A167" s="27" t="s">
        <v>211</v>
      </c>
      <c r="B167" s="28">
        <f>SUM(B162,B166)</f>
        <v>1015</v>
      </c>
      <c r="C167" s="28">
        <f>SUM(C162,C166)</f>
        <v>30.83</v>
      </c>
      <c r="D167" s="28">
        <f>SUM(D162,D166)</f>
        <v>27.019999999999996</v>
      </c>
      <c r="E167" s="28">
        <f>SUM(E162,E166)</f>
        <v>162.48000000000002</v>
      </c>
      <c r="F167" s="28">
        <f>SUM(F162,F166)</f>
        <v>1018.68</v>
      </c>
      <c r="G167" s="28"/>
      <c r="H167" s="17"/>
    </row>
    <row r="168" spans="1:8" s="18" customFormat="1" x14ac:dyDescent="0.2">
      <c r="A168" s="72" t="s">
        <v>111</v>
      </c>
      <c r="B168" s="72"/>
      <c r="C168" s="72"/>
      <c r="D168" s="72"/>
      <c r="E168" s="72"/>
      <c r="F168" s="72"/>
      <c r="G168" s="72"/>
      <c r="H168" s="72"/>
    </row>
    <row r="169" spans="1:8" s="18" customFormat="1" x14ac:dyDescent="0.2">
      <c r="A169" s="8" t="s">
        <v>2</v>
      </c>
      <c r="B169" s="5" t="s">
        <v>3</v>
      </c>
      <c r="C169" s="6"/>
      <c r="D169" s="6"/>
      <c r="E169" s="6"/>
      <c r="F169" s="6"/>
      <c r="G169" s="8" t="s">
        <v>4</v>
      </c>
      <c r="H169" s="8" t="s">
        <v>5</v>
      </c>
    </row>
    <row r="170" spans="1:8" s="18" customFormat="1" ht="11.25" customHeight="1" x14ac:dyDescent="0.2">
      <c r="A170" s="52"/>
      <c r="B170" s="10" t="s">
        <v>6</v>
      </c>
      <c r="C170" s="11" t="s">
        <v>7</v>
      </c>
      <c r="D170" s="11" t="s">
        <v>8</v>
      </c>
      <c r="E170" s="11" t="s">
        <v>9</v>
      </c>
      <c r="F170" s="11" t="s">
        <v>10</v>
      </c>
      <c r="G170" s="52"/>
      <c r="H170" s="52"/>
    </row>
    <row r="171" spans="1:8" s="18" customFormat="1" x14ac:dyDescent="0.2">
      <c r="A171" s="5" t="s">
        <v>26</v>
      </c>
      <c r="B171" s="6"/>
      <c r="C171" s="6"/>
      <c r="D171" s="6"/>
      <c r="E171" s="6"/>
      <c r="F171" s="6"/>
      <c r="G171" s="6"/>
      <c r="H171" s="7"/>
    </row>
    <row r="172" spans="1:8" s="18" customFormat="1" ht="12.75" customHeight="1" x14ac:dyDescent="0.2">
      <c r="A172" s="17" t="s">
        <v>128</v>
      </c>
      <c r="B172" s="128">
        <v>200</v>
      </c>
      <c r="C172" s="54">
        <v>1.2</v>
      </c>
      <c r="D172" s="54">
        <v>5.2</v>
      </c>
      <c r="E172" s="54">
        <v>6.5</v>
      </c>
      <c r="F172" s="54">
        <v>77.010000000000005</v>
      </c>
      <c r="G172" s="147" t="s">
        <v>129</v>
      </c>
      <c r="H172" s="129" t="s">
        <v>130</v>
      </c>
    </row>
    <row r="173" spans="1:8" s="4" customFormat="1" x14ac:dyDescent="0.2">
      <c r="A173" s="13" t="s">
        <v>159</v>
      </c>
      <c r="B173" s="14">
        <v>90</v>
      </c>
      <c r="C173" s="24">
        <v>11.1</v>
      </c>
      <c r="D173" s="24">
        <v>14.26</v>
      </c>
      <c r="E173" s="24">
        <v>10.199999999999999</v>
      </c>
      <c r="F173" s="24">
        <v>215.87</v>
      </c>
      <c r="G173" s="14" t="s">
        <v>160</v>
      </c>
      <c r="H173" s="17" t="s">
        <v>161</v>
      </c>
    </row>
    <row r="174" spans="1:8" s="4" customFormat="1" ht="13.5" customHeight="1" x14ac:dyDescent="0.2">
      <c r="A174" s="17" t="s">
        <v>66</v>
      </c>
      <c r="B174" s="14">
        <v>150</v>
      </c>
      <c r="C174" s="14">
        <v>5.52</v>
      </c>
      <c r="D174" s="14">
        <v>4.51</v>
      </c>
      <c r="E174" s="14">
        <v>26.45</v>
      </c>
      <c r="F174" s="14">
        <v>168.45</v>
      </c>
      <c r="G174" s="14" t="s">
        <v>67</v>
      </c>
      <c r="H174" s="17" t="s">
        <v>68</v>
      </c>
    </row>
    <row r="175" spans="1:8" s="4" customFormat="1" ht="34.5" customHeight="1" x14ac:dyDescent="0.2">
      <c r="A175" s="69" t="s">
        <v>162</v>
      </c>
      <c r="B175" s="24">
        <v>60</v>
      </c>
      <c r="C175" s="24">
        <v>1.38</v>
      </c>
      <c r="D175" s="24">
        <v>0.06</v>
      </c>
      <c r="E175" s="24">
        <v>4.9400000000000004</v>
      </c>
      <c r="F175" s="24">
        <v>26.6</v>
      </c>
      <c r="G175" s="24">
        <v>304</v>
      </c>
      <c r="H175" s="13" t="s">
        <v>163</v>
      </c>
    </row>
    <row r="176" spans="1:8" s="4" customFormat="1" x14ac:dyDescent="0.2">
      <c r="A176" s="17" t="s">
        <v>134</v>
      </c>
      <c r="B176" s="14">
        <v>200</v>
      </c>
      <c r="C176" s="14">
        <v>0</v>
      </c>
      <c r="D176" s="14">
        <v>0</v>
      </c>
      <c r="E176" s="14">
        <v>19.97</v>
      </c>
      <c r="F176" s="14">
        <v>76</v>
      </c>
      <c r="G176" s="14" t="s">
        <v>135</v>
      </c>
      <c r="H176" s="13" t="s">
        <v>90</v>
      </c>
    </row>
    <row r="177" spans="1:8" s="18" customFormat="1" x14ac:dyDescent="0.2">
      <c r="A177" s="69" t="s">
        <v>45</v>
      </c>
      <c r="B177" s="63">
        <v>40</v>
      </c>
      <c r="C177" s="54">
        <v>2.6</v>
      </c>
      <c r="D177" s="54">
        <v>0.4</v>
      </c>
      <c r="E177" s="54">
        <v>17.2</v>
      </c>
      <c r="F177" s="54">
        <v>85</v>
      </c>
      <c r="G177" s="24" t="s">
        <v>46</v>
      </c>
      <c r="H177" s="17" t="s">
        <v>47</v>
      </c>
    </row>
    <row r="178" spans="1:8" s="18" customFormat="1" x14ac:dyDescent="0.2">
      <c r="A178" s="69" t="s">
        <v>48</v>
      </c>
      <c r="B178" s="37">
        <v>40</v>
      </c>
      <c r="C178" s="24">
        <v>3.2</v>
      </c>
      <c r="D178" s="24">
        <v>0.4</v>
      </c>
      <c r="E178" s="24">
        <v>20.399999999999999</v>
      </c>
      <c r="F178" s="24">
        <v>100</v>
      </c>
      <c r="G178" s="14" t="s">
        <v>46</v>
      </c>
      <c r="H178" s="13" t="s">
        <v>49</v>
      </c>
    </row>
    <row r="179" spans="1:8" s="18" customFormat="1" x14ac:dyDescent="0.2">
      <c r="A179" s="27" t="s">
        <v>25</v>
      </c>
      <c r="B179" s="28">
        <f>SUM(B172:B178)</f>
        <v>780</v>
      </c>
      <c r="C179" s="58">
        <f>SUM(C172:C178)</f>
        <v>25</v>
      </c>
      <c r="D179" s="58">
        <f>SUM(D172:D178)</f>
        <v>24.829999999999995</v>
      </c>
      <c r="E179" s="58">
        <f>SUM(E172:E178)</f>
        <v>105.66</v>
      </c>
      <c r="F179" s="58">
        <f>SUM(F172:F178)</f>
        <v>748.93000000000006</v>
      </c>
      <c r="G179" s="28"/>
      <c r="H179" s="17"/>
    </row>
    <row r="180" spans="1:8" s="18" customFormat="1" x14ac:dyDescent="0.2">
      <c r="A180" s="1" t="s">
        <v>207</v>
      </c>
      <c r="B180" s="2"/>
      <c r="C180" s="30"/>
      <c r="D180" s="30"/>
      <c r="E180" s="30"/>
      <c r="F180" s="30"/>
      <c r="G180" s="2"/>
      <c r="H180" s="3"/>
    </row>
    <row r="181" spans="1:8" s="123" customFormat="1" x14ac:dyDescent="0.25">
      <c r="A181" s="17" t="s">
        <v>183</v>
      </c>
      <c r="B181" s="37">
        <v>50</v>
      </c>
      <c r="C181" s="24">
        <v>4.71</v>
      </c>
      <c r="D181" s="24">
        <v>7.42</v>
      </c>
      <c r="E181" s="24">
        <v>25.58</v>
      </c>
      <c r="F181" s="24">
        <v>188</v>
      </c>
      <c r="G181" s="20" t="s">
        <v>184</v>
      </c>
      <c r="H181" s="13" t="s">
        <v>185</v>
      </c>
    </row>
    <row r="182" spans="1:8" s="18" customFormat="1" x14ac:dyDescent="0.2">
      <c r="A182" s="102" t="s">
        <v>57</v>
      </c>
      <c r="B182" s="24">
        <v>222</v>
      </c>
      <c r="C182" s="19">
        <v>0.13</v>
      </c>
      <c r="D182" s="19">
        <v>0.02</v>
      </c>
      <c r="E182" s="19">
        <v>15.2</v>
      </c>
      <c r="F182" s="19">
        <v>62</v>
      </c>
      <c r="G182" s="19" t="s">
        <v>58</v>
      </c>
      <c r="H182" s="149" t="s">
        <v>59</v>
      </c>
    </row>
    <row r="183" spans="1:8" s="150" customFormat="1" x14ac:dyDescent="0.25">
      <c r="A183" s="27" t="s">
        <v>25</v>
      </c>
      <c r="B183" s="28">
        <f>SUM(B181:B182)</f>
        <v>272</v>
      </c>
      <c r="C183" s="29">
        <f>SUM(C181:C182)</f>
        <v>4.84</v>
      </c>
      <c r="D183" s="29">
        <f>SUM(D181:D182)</f>
        <v>7.4399999999999995</v>
      </c>
      <c r="E183" s="29">
        <f>SUM(E181:E182)</f>
        <v>40.78</v>
      </c>
      <c r="F183" s="29">
        <f>SUM(F181:F182)</f>
        <v>250</v>
      </c>
      <c r="G183" s="28"/>
      <c r="H183" s="17"/>
    </row>
    <row r="184" spans="1:8" s="18" customFormat="1" x14ac:dyDescent="0.2">
      <c r="A184" s="27" t="s">
        <v>211</v>
      </c>
      <c r="B184" s="28">
        <f>SUM(B179,B183)</f>
        <v>1052</v>
      </c>
      <c r="C184" s="28">
        <f>SUM(C179,C183)</f>
        <v>29.84</v>
      </c>
      <c r="D184" s="28">
        <f>SUM(D179,D183)</f>
        <v>32.269999999999996</v>
      </c>
      <c r="E184" s="28">
        <f>SUM(E179,E183)</f>
        <v>146.44</v>
      </c>
      <c r="F184" s="28">
        <f>SUM(F179,F183)</f>
        <v>998.93000000000006</v>
      </c>
      <c r="G184" s="28"/>
      <c r="H184" s="17"/>
    </row>
    <row r="185" spans="1:8" s="18" customFormat="1" x14ac:dyDescent="0.2">
      <c r="A185" s="72" t="s">
        <v>124</v>
      </c>
      <c r="B185" s="72"/>
      <c r="C185" s="72"/>
      <c r="D185" s="72"/>
      <c r="E185" s="72"/>
      <c r="F185" s="72"/>
      <c r="G185" s="72"/>
      <c r="H185" s="72"/>
    </row>
    <row r="186" spans="1:8" s="18" customFormat="1" x14ac:dyDescent="0.2">
      <c r="A186" s="8" t="s">
        <v>2</v>
      </c>
      <c r="B186" s="5" t="s">
        <v>3</v>
      </c>
      <c r="C186" s="6"/>
      <c r="D186" s="6"/>
      <c r="E186" s="6"/>
      <c r="F186" s="6"/>
      <c r="G186" s="8" t="s">
        <v>4</v>
      </c>
      <c r="H186" s="8" t="s">
        <v>5</v>
      </c>
    </row>
    <row r="187" spans="1:8" s="18" customFormat="1" ht="14.25" customHeight="1" x14ac:dyDescent="0.2">
      <c r="A187" s="52"/>
      <c r="B187" s="10" t="s">
        <v>6</v>
      </c>
      <c r="C187" s="11" t="s">
        <v>7</v>
      </c>
      <c r="D187" s="11" t="s">
        <v>8</v>
      </c>
      <c r="E187" s="11" t="s">
        <v>9</v>
      </c>
      <c r="F187" s="11" t="s">
        <v>10</v>
      </c>
      <c r="G187" s="52"/>
      <c r="H187" s="52"/>
    </row>
    <row r="188" spans="1:8" s="18" customFormat="1" x14ac:dyDescent="0.2">
      <c r="A188" s="5" t="s">
        <v>26</v>
      </c>
      <c r="B188" s="6"/>
      <c r="C188" s="50"/>
      <c r="D188" s="50"/>
      <c r="E188" s="50"/>
      <c r="F188" s="50"/>
      <c r="G188" s="50"/>
      <c r="H188" s="51"/>
    </row>
    <row r="189" spans="1:8" s="18" customFormat="1" x14ac:dyDescent="0.2">
      <c r="A189" s="17" t="s">
        <v>166</v>
      </c>
      <c r="B189" s="37">
        <v>200</v>
      </c>
      <c r="C189" s="24">
        <v>1.53</v>
      </c>
      <c r="D189" s="24">
        <v>5.0999999999999996</v>
      </c>
      <c r="E189" s="24">
        <v>8</v>
      </c>
      <c r="F189" s="24">
        <v>83.9</v>
      </c>
      <c r="G189" s="63" t="s">
        <v>206</v>
      </c>
      <c r="H189" s="13" t="s">
        <v>168</v>
      </c>
    </row>
    <row r="190" spans="1:8" s="18" customFormat="1" x14ac:dyDescent="0.2">
      <c r="A190" s="13" t="s">
        <v>30</v>
      </c>
      <c r="B190" s="37">
        <v>90</v>
      </c>
      <c r="C190" s="24">
        <v>10.6</v>
      </c>
      <c r="D190" s="24">
        <v>12.6</v>
      </c>
      <c r="E190" s="24">
        <v>9.06</v>
      </c>
      <c r="F190" s="24">
        <v>207.09</v>
      </c>
      <c r="G190" s="20" t="s">
        <v>31</v>
      </c>
      <c r="H190" s="17" t="s">
        <v>32</v>
      </c>
    </row>
    <row r="191" spans="1:8" s="18" customFormat="1" x14ac:dyDescent="0.2">
      <c r="A191" s="17" t="s">
        <v>125</v>
      </c>
      <c r="B191" s="37">
        <v>150</v>
      </c>
      <c r="C191" s="24">
        <v>2.6</v>
      </c>
      <c r="D191" s="24">
        <v>11.8</v>
      </c>
      <c r="E191" s="24">
        <v>12.81</v>
      </c>
      <c r="F191" s="24">
        <v>163.5</v>
      </c>
      <c r="G191" s="64" t="s">
        <v>126</v>
      </c>
      <c r="H191" s="95" t="s">
        <v>127</v>
      </c>
    </row>
    <row r="192" spans="1:8" s="18" customFormat="1" x14ac:dyDescent="0.2">
      <c r="A192" s="102" t="s">
        <v>169</v>
      </c>
      <c r="B192" s="19">
        <v>200</v>
      </c>
      <c r="C192" s="19">
        <v>0.6</v>
      </c>
      <c r="D192" s="19">
        <v>0.4</v>
      </c>
      <c r="E192" s="19">
        <v>32.6</v>
      </c>
      <c r="F192" s="19">
        <v>136.4</v>
      </c>
      <c r="G192" s="19" t="s">
        <v>170</v>
      </c>
      <c r="H192" s="154" t="s">
        <v>171</v>
      </c>
    </row>
    <row r="193" spans="1:256" s="18" customFormat="1" x14ac:dyDescent="0.2">
      <c r="A193" s="69" t="s">
        <v>45</v>
      </c>
      <c r="B193" s="63">
        <v>40</v>
      </c>
      <c r="C193" s="24">
        <v>2.6</v>
      </c>
      <c r="D193" s="24">
        <v>0.4</v>
      </c>
      <c r="E193" s="24">
        <v>17.2</v>
      </c>
      <c r="F193" s="24">
        <v>85</v>
      </c>
      <c r="G193" s="24" t="s">
        <v>217</v>
      </c>
      <c r="H193" s="17" t="s">
        <v>47</v>
      </c>
    </row>
    <row r="194" spans="1:256" s="18" customFormat="1" x14ac:dyDescent="0.2">
      <c r="A194" s="69" t="s">
        <v>48</v>
      </c>
      <c r="B194" s="37">
        <v>50</v>
      </c>
      <c r="C194" s="24">
        <v>4</v>
      </c>
      <c r="D194" s="24">
        <v>0.5</v>
      </c>
      <c r="E194" s="24">
        <v>25.5</v>
      </c>
      <c r="F194" s="24">
        <v>125</v>
      </c>
      <c r="G194" s="14" t="s">
        <v>123</v>
      </c>
      <c r="H194" s="13" t="s">
        <v>49</v>
      </c>
    </row>
    <row r="195" spans="1:256" s="18" customFormat="1" x14ac:dyDescent="0.2">
      <c r="A195" s="27" t="s">
        <v>25</v>
      </c>
      <c r="B195" s="28">
        <f>SUM(B189:B194)</f>
        <v>730</v>
      </c>
      <c r="C195" s="58">
        <f>SUM(C189:C194)</f>
        <v>21.93</v>
      </c>
      <c r="D195" s="58">
        <f>SUM(D189:D194)</f>
        <v>30.799999999999997</v>
      </c>
      <c r="E195" s="58">
        <f>SUM(E189:E194)</f>
        <v>105.17</v>
      </c>
      <c r="F195" s="58">
        <f>SUM(F189:F194)</f>
        <v>800.89</v>
      </c>
      <c r="G195" s="28"/>
      <c r="H195" s="17"/>
    </row>
    <row r="196" spans="1:256" s="18" customFormat="1" x14ac:dyDescent="0.2">
      <c r="A196" s="1" t="s">
        <v>207</v>
      </c>
      <c r="B196" s="2"/>
      <c r="C196" s="2"/>
      <c r="D196" s="2"/>
      <c r="E196" s="2"/>
      <c r="F196" s="2"/>
      <c r="G196" s="2"/>
      <c r="H196" s="3"/>
    </row>
    <row r="197" spans="1:256" s="18" customFormat="1" x14ac:dyDescent="0.2">
      <c r="A197" s="69" t="s">
        <v>186</v>
      </c>
      <c r="B197" s="53">
        <v>80</v>
      </c>
      <c r="C197" s="24">
        <v>4.9000000000000004</v>
      </c>
      <c r="D197" s="24">
        <v>7.88</v>
      </c>
      <c r="E197" s="24">
        <v>36.42</v>
      </c>
      <c r="F197" s="24">
        <v>234.38</v>
      </c>
      <c r="G197" s="24" t="s">
        <v>187</v>
      </c>
      <c r="H197" s="17" t="s">
        <v>188</v>
      </c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  <c r="DW197" s="123"/>
      <c r="DX197" s="123"/>
      <c r="DY197" s="123"/>
      <c r="DZ197" s="123"/>
      <c r="EA197" s="123"/>
      <c r="EB197" s="123"/>
      <c r="EC197" s="123"/>
      <c r="ED197" s="123"/>
      <c r="EE197" s="123"/>
      <c r="EF197" s="123"/>
      <c r="EG197" s="123"/>
      <c r="EH197" s="123"/>
      <c r="EI197" s="123"/>
      <c r="EJ197" s="123"/>
      <c r="EK197" s="123"/>
      <c r="EL197" s="123"/>
      <c r="EM197" s="123"/>
      <c r="EN197" s="123"/>
      <c r="EO197" s="123"/>
      <c r="EP197" s="123"/>
      <c r="EQ197" s="123"/>
      <c r="ER197" s="123"/>
      <c r="ES197" s="123"/>
      <c r="ET197" s="123"/>
      <c r="EU197" s="123"/>
      <c r="EV197" s="123"/>
      <c r="EW197" s="123"/>
      <c r="EX197" s="123"/>
      <c r="EY197" s="123"/>
      <c r="EZ197" s="123"/>
      <c r="FA197" s="123"/>
      <c r="FB197" s="123"/>
      <c r="FC197" s="123"/>
      <c r="FD197" s="123"/>
      <c r="FE197" s="123"/>
      <c r="FF197" s="123"/>
      <c r="FG197" s="123"/>
      <c r="FH197" s="123"/>
      <c r="FI197" s="123"/>
      <c r="FJ197" s="123"/>
      <c r="FK197" s="123"/>
      <c r="FL197" s="123"/>
      <c r="FM197" s="123"/>
      <c r="FN197" s="123"/>
      <c r="FO197" s="123"/>
      <c r="FP197" s="123"/>
      <c r="FQ197" s="123"/>
      <c r="FR197" s="123"/>
      <c r="FS197" s="123"/>
      <c r="FT197" s="123"/>
      <c r="FU197" s="123"/>
      <c r="FV197" s="123"/>
      <c r="FW197" s="123"/>
      <c r="FX197" s="123"/>
      <c r="FY197" s="123"/>
      <c r="FZ197" s="123"/>
      <c r="GA197" s="123"/>
      <c r="GB197" s="123"/>
      <c r="GC197" s="123"/>
      <c r="GD197" s="123"/>
      <c r="GE197" s="123"/>
      <c r="GF197" s="123"/>
      <c r="GG197" s="123"/>
      <c r="GH197" s="123"/>
      <c r="GI197" s="123"/>
      <c r="GJ197" s="123"/>
      <c r="GK197" s="123"/>
      <c r="GL197" s="123"/>
      <c r="GM197" s="123"/>
      <c r="GN197" s="123"/>
      <c r="GO197" s="123"/>
      <c r="GP197" s="123"/>
      <c r="GQ197" s="123"/>
      <c r="GR197" s="123"/>
      <c r="GS197" s="123"/>
      <c r="GT197" s="123"/>
      <c r="GU197" s="123"/>
      <c r="GV197" s="123"/>
      <c r="GW197" s="123"/>
      <c r="GX197" s="123"/>
      <c r="GY197" s="123"/>
      <c r="GZ197" s="123"/>
      <c r="HA197" s="123"/>
      <c r="HB197" s="123"/>
      <c r="HC197" s="123"/>
      <c r="HD197" s="123"/>
      <c r="HE197" s="123"/>
      <c r="HF197" s="123"/>
      <c r="HG197" s="123"/>
      <c r="HH197" s="123"/>
      <c r="HI197" s="123"/>
      <c r="HJ197" s="123"/>
      <c r="HK197" s="123"/>
      <c r="HL197" s="123"/>
      <c r="HM197" s="123"/>
      <c r="HN197" s="123"/>
      <c r="HO197" s="123"/>
      <c r="HP197" s="123"/>
      <c r="HQ197" s="123"/>
      <c r="HR197" s="123"/>
      <c r="HS197" s="123"/>
      <c r="HT197" s="123"/>
      <c r="HU197" s="123"/>
      <c r="HV197" s="123"/>
      <c r="HW197" s="123"/>
      <c r="HX197" s="123"/>
      <c r="HY197" s="123"/>
      <c r="HZ197" s="123"/>
      <c r="IA197" s="123"/>
      <c r="IB197" s="123"/>
      <c r="IC197" s="123"/>
      <c r="ID197" s="123"/>
      <c r="IE197" s="123"/>
      <c r="IF197" s="123"/>
      <c r="IG197" s="123"/>
      <c r="IH197" s="123"/>
      <c r="II197" s="123"/>
      <c r="IJ197" s="123"/>
      <c r="IK197" s="123"/>
      <c r="IL197" s="123"/>
      <c r="IM197" s="123"/>
      <c r="IN197" s="123"/>
      <c r="IO197" s="123"/>
      <c r="IP197" s="123"/>
      <c r="IQ197" s="123"/>
      <c r="IR197" s="123"/>
      <c r="IS197" s="123"/>
      <c r="IT197" s="123"/>
      <c r="IU197" s="123"/>
      <c r="IV197" s="123"/>
    </row>
    <row r="198" spans="1:256" s="123" customFormat="1" ht="10.5" customHeight="1" x14ac:dyDescent="0.25">
      <c r="A198" s="13" t="s">
        <v>21</v>
      </c>
      <c r="B198" s="19">
        <v>215</v>
      </c>
      <c r="C198" s="19">
        <v>7.0000000000000007E-2</v>
      </c>
      <c r="D198" s="19">
        <v>0.02</v>
      </c>
      <c r="E198" s="19">
        <v>15</v>
      </c>
      <c r="F198" s="19">
        <v>60</v>
      </c>
      <c r="G198" s="19" t="s">
        <v>22</v>
      </c>
      <c r="H198" s="22" t="s">
        <v>23</v>
      </c>
    </row>
    <row r="199" spans="1:256" s="150" customFormat="1" x14ac:dyDescent="0.25">
      <c r="A199" s="27" t="s">
        <v>25</v>
      </c>
      <c r="B199" s="28">
        <f>SUM(B197:B198)</f>
        <v>295</v>
      </c>
      <c r="C199" s="29">
        <f>SUM(C197:C198)</f>
        <v>4.9700000000000006</v>
      </c>
      <c r="D199" s="29">
        <f>SUM(D197:D198)</f>
        <v>7.8999999999999995</v>
      </c>
      <c r="E199" s="29">
        <f>SUM(E197:E198)</f>
        <v>51.42</v>
      </c>
      <c r="F199" s="29">
        <f>SUM(F197:F198)</f>
        <v>294.38</v>
      </c>
      <c r="G199" s="28"/>
      <c r="H199" s="17"/>
    </row>
    <row r="200" spans="1:256" s="18" customFormat="1" x14ac:dyDescent="0.2">
      <c r="A200" s="27" t="s">
        <v>211</v>
      </c>
      <c r="B200" s="28">
        <f>SUM(B195,B199)</f>
        <v>1025</v>
      </c>
      <c r="C200" s="28">
        <f>SUM(C195,C199)</f>
        <v>26.9</v>
      </c>
      <c r="D200" s="28">
        <f>SUM(D195,D199)</f>
        <v>38.699999999999996</v>
      </c>
      <c r="E200" s="28">
        <f>SUM(E195,E199)</f>
        <v>156.59</v>
      </c>
      <c r="F200" s="28">
        <f>SUM(F195,F199)</f>
        <v>1095.27</v>
      </c>
      <c r="G200" s="28"/>
      <c r="H200" s="17"/>
    </row>
  </sheetData>
  <mergeCells count="86">
    <mergeCell ref="A1:H1"/>
    <mergeCell ref="A2:H2"/>
    <mergeCell ref="A3:A4"/>
    <mergeCell ref="B3:F3"/>
    <mergeCell ref="G3:G4"/>
    <mergeCell ref="H3:H4"/>
    <mergeCell ref="A5:H5"/>
    <mergeCell ref="A15:H15"/>
    <mergeCell ref="A20:H20"/>
    <mergeCell ref="A21:A22"/>
    <mergeCell ref="B21:F21"/>
    <mergeCell ref="G21:G22"/>
    <mergeCell ref="H21:H22"/>
    <mergeCell ref="A23:H23"/>
    <mergeCell ref="A31:H31"/>
    <mergeCell ref="A36:H36"/>
    <mergeCell ref="A37:A38"/>
    <mergeCell ref="B37:F37"/>
    <mergeCell ref="G37:G38"/>
    <mergeCell ref="H37:H38"/>
    <mergeCell ref="A39:H39"/>
    <mergeCell ref="A47:H47"/>
    <mergeCell ref="A52:H52"/>
    <mergeCell ref="A53:A54"/>
    <mergeCell ref="B53:F53"/>
    <mergeCell ref="G53:G54"/>
    <mergeCell ref="H53:H54"/>
    <mergeCell ref="A55:H55"/>
    <mergeCell ref="A64:H64"/>
    <mergeCell ref="A69:H69"/>
    <mergeCell ref="A70:A71"/>
    <mergeCell ref="B70:F70"/>
    <mergeCell ref="G70:G71"/>
    <mergeCell ref="H70:H71"/>
    <mergeCell ref="A72:H72"/>
    <mergeCell ref="A80:H80"/>
    <mergeCell ref="A85:H85"/>
    <mergeCell ref="A86:A87"/>
    <mergeCell ref="B86:F86"/>
    <mergeCell ref="G86:G87"/>
    <mergeCell ref="H86:H87"/>
    <mergeCell ref="A88:H88"/>
    <mergeCell ref="A96:H96"/>
    <mergeCell ref="A101:H101"/>
    <mergeCell ref="A102:H102"/>
    <mergeCell ref="A103:A104"/>
    <mergeCell ref="B103:F103"/>
    <mergeCell ref="G103:G104"/>
    <mergeCell ref="H103:H104"/>
    <mergeCell ref="A105:H105"/>
    <mergeCell ref="A113:H113"/>
    <mergeCell ref="A118:H118"/>
    <mergeCell ref="A119:A120"/>
    <mergeCell ref="B119:F119"/>
    <mergeCell ref="G119:G120"/>
    <mergeCell ref="H119:H120"/>
    <mergeCell ref="A121:H121"/>
    <mergeCell ref="A130:H130"/>
    <mergeCell ref="A135:H135"/>
    <mergeCell ref="A136:A137"/>
    <mergeCell ref="B136:F136"/>
    <mergeCell ref="G136:G137"/>
    <mergeCell ref="H136:H137"/>
    <mergeCell ref="A138:H138"/>
    <mergeCell ref="A147:H147"/>
    <mergeCell ref="A152:H152"/>
    <mergeCell ref="A153:A154"/>
    <mergeCell ref="B153:F153"/>
    <mergeCell ref="G153:G154"/>
    <mergeCell ref="H153:H154"/>
    <mergeCell ref="A155:H155"/>
    <mergeCell ref="A163:H163"/>
    <mergeCell ref="A168:H168"/>
    <mergeCell ref="A169:A170"/>
    <mergeCell ref="B169:F169"/>
    <mergeCell ref="G169:G170"/>
    <mergeCell ref="H169:H170"/>
    <mergeCell ref="A188:H188"/>
    <mergeCell ref="A196:H196"/>
    <mergeCell ref="A171:H171"/>
    <mergeCell ref="A180:H180"/>
    <mergeCell ref="A185:H185"/>
    <mergeCell ref="A186:A187"/>
    <mergeCell ref="B186:F186"/>
    <mergeCell ref="G186:G187"/>
    <mergeCell ref="H186:H187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9236F-F1F8-4ECB-ADD7-485CC8E06A84}">
  <dimension ref="A1:H242"/>
  <sheetViews>
    <sheetView topLeftCell="A4" zoomScale="160" zoomScaleNormal="160" workbookViewId="0">
      <selection activeCell="J30" sqref="J30"/>
    </sheetView>
  </sheetViews>
  <sheetFormatPr defaultRowHeight="11.25" x14ac:dyDescent="0.2"/>
  <cols>
    <col min="1" max="1" width="32.7109375" style="4" customWidth="1"/>
    <col min="2" max="2" width="7.7109375" style="4" customWidth="1"/>
    <col min="3" max="3" width="8" style="4" customWidth="1"/>
    <col min="4" max="4" width="8.140625" style="4" customWidth="1"/>
    <col min="5" max="5" width="9.42578125" style="4" customWidth="1"/>
    <col min="6" max="6" width="7.7109375" style="4" customWidth="1"/>
    <col min="7" max="7" width="8.42578125" style="4" customWidth="1"/>
    <col min="8" max="8" width="17.28515625" style="4" customWidth="1"/>
    <col min="9" max="256" width="9.140625" style="4"/>
    <col min="257" max="257" width="32.7109375" style="4" customWidth="1"/>
    <col min="258" max="258" width="7.7109375" style="4" customWidth="1"/>
    <col min="259" max="259" width="8" style="4" customWidth="1"/>
    <col min="260" max="260" width="8.140625" style="4" customWidth="1"/>
    <col min="261" max="261" width="9.42578125" style="4" customWidth="1"/>
    <col min="262" max="262" width="7.7109375" style="4" customWidth="1"/>
    <col min="263" max="263" width="8.42578125" style="4" customWidth="1"/>
    <col min="264" max="264" width="17.28515625" style="4" customWidth="1"/>
    <col min="265" max="512" width="9.140625" style="4"/>
    <col min="513" max="513" width="32.7109375" style="4" customWidth="1"/>
    <col min="514" max="514" width="7.7109375" style="4" customWidth="1"/>
    <col min="515" max="515" width="8" style="4" customWidth="1"/>
    <col min="516" max="516" width="8.140625" style="4" customWidth="1"/>
    <col min="517" max="517" width="9.42578125" style="4" customWidth="1"/>
    <col min="518" max="518" width="7.7109375" style="4" customWidth="1"/>
    <col min="519" max="519" width="8.42578125" style="4" customWidth="1"/>
    <col min="520" max="520" width="17.28515625" style="4" customWidth="1"/>
    <col min="521" max="768" width="9.140625" style="4"/>
    <col min="769" max="769" width="32.7109375" style="4" customWidth="1"/>
    <col min="770" max="770" width="7.7109375" style="4" customWidth="1"/>
    <col min="771" max="771" width="8" style="4" customWidth="1"/>
    <col min="772" max="772" width="8.140625" style="4" customWidth="1"/>
    <col min="773" max="773" width="9.42578125" style="4" customWidth="1"/>
    <col min="774" max="774" width="7.7109375" style="4" customWidth="1"/>
    <col min="775" max="775" width="8.42578125" style="4" customWidth="1"/>
    <col min="776" max="776" width="17.28515625" style="4" customWidth="1"/>
    <col min="777" max="1024" width="9.140625" style="4"/>
    <col min="1025" max="1025" width="32.7109375" style="4" customWidth="1"/>
    <col min="1026" max="1026" width="7.7109375" style="4" customWidth="1"/>
    <col min="1027" max="1027" width="8" style="4" customWidth="1"/>
    <col min="1028" max="1028" width="8.140625" style="4" customWidth="1"/>
    <col min="1029" max="1029" width="9.42578125" style="4" customWidth="1"/>
    <col min="1030" max="1030" width="7.7109375" style="4" customWidth="1"/>
    <col min="1031" max="1031" width="8.42578125" style="4" customWidth="1"/>
    <col min="1032" max="1032" width="17.28515625" style="4" customWidth="1"/>
    <col min="1033" max="1280" width="9.140625" style="4"/>
    <col min="1281" max="1281" width="32.7109375" style="4" customWidth="1"/>
    <col min="1282" max="1282" width="7.7109375" style="4" customWidth="1"/>
    <col min="1283" max="1283" width="8" style="4" customWidth="1"/>
    <col min="1284" max="1284" width="8.140625" style="4" customWidth="1"/>
    <col min="1285" max="1285" width="9.42578125" style="4" customWidth="1"/>
    <col min="1286" max="1286" width="7.7109375" style="4" customWidth="1"/>
    <col min="1287" max="1287" width="8.42578125" style="4" customWidth="1"/>
    <col min="1288" max="1288" width="17.28515625" style="4" customWidth="1"/>
    <col min="1289" max="1536" width="9.140625" style="4"/>
    <col min="1537" max="1537" width="32.7109375" style="4" customWidth="1"/>
    <col min="1538" max="1538" width="7.7109375" style="4" customWidth="1"/>
    <col min="1539" max="1539" width="8" style="4" customWidth="1"/>
    <col min="1540" max="1540" width="8.140625" style="4" customWidth="1"/>
    <col min="1541" max="1541" width="9.42578125" style="4" customWidth="1"/>
    <col min="1542" max="1542" width="7.7109375" style="4" customWidth="1"/>
    <col min="1543" max="1543" width="8.42578125" style="4" customWidth="1"/>
    <col min="1544" max="1544" width="17.28515625" style="4" customWidth="1"/>
    <col min="1545" max="1792" width="9.140625" style="4"/>
    <col min="1793" max="1793" width="32.7109375" style="4" customWidth="1"/>
    <col min="1794" max="1794" width="7.7109375" style="4" customWidth="1"/>
    <col min="1795" max="1795" width="8" style="4" customWidth="1"/>
    <col min="1796" max="1796" width="8.140625" style="4" customWidth="1"/>
    <col min="1797" max="1797" width="9.42578125" style="4" customWidth="1"/>
    <col min="1798" max="1798" width="7.7109375" style="4" customWidth="1"/>
    <col min="1799" max="1799" width="8.42578125" style="4" customWidth="1"/>
    <col min="1800" max="1800" width="17.28515625" style="4" customWidth="1"/>
    <col min="1801" max="2048" width="9.140625" style="4"/>
    <col min="2049" max="2049" width="32.7109375" style="4" customWidth="1"/>
    <col min="2050" max="2050" width="7.7109375" style="4" customWidth="1"/>
    <col min="2051" max="2051" width="8" style="4" customWidth="1"/>
    <col min="2052" max="2052" width="8.140625" style="4" customWidth="1"/>
    <col min="2053" max="2053" width="9.42578125" style="4" customWidth="1"/>
    <col min="2054" max="2054" width="7.7109375" style="4" customWidth="1"/>
    <col min="2055" max="2055" width="8.42578125" style="4" customWidth="1"/>
    <col min="2056" max="2056" width="17.28515625" style="4" customWidth="1"/>
    <col min="2057" max="2304" width="9.140625" style="4"/>
    <col min="2305" max="2305" width="32.7109375" style="4" customWidth="1"/>
    <col min="2306" max="2306" width="7.7109375" style="4" customWidth="1"/>
    <col min="2307" max="2307" width="8" style="4" customWidth="1"/>
    <col min="2308" max="2308" width="8.140625" style="4" customWidth="1"/>
    <col min="2309" max="2309" width="9.42578125" style="4" customWidth="1"/>
    <col min="2310" max="2310" width="7.7109375" style="4" customWidth="1"/>
    <col min="2311" max="2311" width="8.42578125" style="4" customWidth="1"/>
    <col min="2312" max="2312" width="17.28515625" style="4" customWidth="1"/>
    <col min="2313" max="2560" width="9.140625" style="4"/>
    <col min="2561" max="2561" width="32.7109375" style="4" customWidth="1"/>
    <col min="2562" max="2562" width="7.7109375" style="4" customWidth="1"/>
    <col min="2563" max="2563" width="8" style="4" customWidth="1"/>
    <col min="2564" max="2564" width="8.140625" style="4" customWidth="1"/>
    <col min="2565" max="2565" width="9.42578125" style="4" customWidth="1"/>
    <col min="2566" max="2566" width="7.7109375" style="4" customWidth="1"/>
    <col min="2567" max="2567" width="8.42578125" style="4" customWidth="1"/>
    <col min="2568" max="2568" width="17.28515625" style="4" customWidth="1"/>
    <col min="2569" max="2816" width="9.140625" style="4"/>
    <col min="2817" max="2817" width="32.7109375" style="4" customWidth="1"/>
    <col min="2818" max="2818" width="7.7109375" style="4" customWidth="1"/>
    <col min="2819" max="2819" width="8" style="4" customWidth="1"/>
    <col min="2820" max="2820" width="8.140625" style="4" customWidth="1"/>
    <col min="2821" max="2821" width="9.42578125" style="4" customWidth="1"/>
    <col min="2822" max="2822" width="7.7109375" style="4" customWidth="1"/>
    <col min="2823" max="2823" width="8.42578125" style="4" customWidth="1"/>
    <col min="2824" max="2824" width="17.28515625" style="4" customWidth="1"/>
    <col min="2825" max="3072" width="9.140625" style="4"/>
    <col min="3073" max="3073" width="32.7109375" style="4" customWidth="1"/>
    <col min="3074" max="3074" width="7.7109375" style="4" customWidth="1"/>
    <col min="3075" max="3075" width="8" style="4" customWidth="1"/>
    <col min="3076" max="3076" width="8.140625" style="4" customWidth="1"/>
    <col min="3077" max="3077" width="9.42578125" style="4" customWidth="1"/>
    <col min="3078" max="3078" width="7.7109375" style="4" customWidth="1"/>
    <col min="3079" max="3079" width="8.42578125" style="4" customWidth="1"/>
    <col min="3080" max="3080" width="17.28515625" style="4" customWidth="1"/>
    <col min="3081" max="3328" width="9.140625" style="4"/>
    <col min="3329" max="3329" width="32.7109375" style="4" customWidth="1"/>
    <col min="3330" max="3330" width="7.7109375" style="4" customWidth="1"/>
    <col min="3331" max="3331" width="8" style="4" customWidth="1"/>
    <col min="3332" max="3332" width="8.140625" style="4" customWidth="1"/>
    <col min="3333" max="3333" width="9.42578125" style="4" customWidth="1"/>
    <col min="3334" max="3334" width="7.7109375" style="4" customWidth="1"/>
    <col min="3335" max="3335" width="8.42578125" style="4" customWidth="1"/>
    <col min="3336" max="3336" width="17.28515625" style="4" customWidth="1"/>
    <col min="3337" max="3584" width="9.140625" style="4"/>
    <col min="3585" max="3585" width="32.7109375" style="4" customWidth="1"/>
    <col min="3586" max="3586" width="7.7109375" style="4" customWidth="1"/>
    <col min="3587" max="3587" width="8" style="4" customWidth="1"/>
    <col min="3588" max="3588" width="8.140625" style="4" customWidth="1"/>
    <col min="3589" max="3589" width="9.42578125" style="4" customWidth="1"/>
    <col min="3590" max="3590" width="7.7109375" style="4" customWidth="1"/>
    <col min="3591" max="3591" width="8.42578125" style="4" customWidth="1"/>
    <col min="3592" max="3592" width="17.28515625" style="4" customWidth="1"/>
    <col min="3593" max="3840" width="9.140625" style="4"/>
    <col min="3841" max="3841" width="32.7109375" style="4" customWidth="1"/>
    <col min="3842" max="3842" width="7.7109375" style="4" customWidth="1"/>
    <col min="3843" max="3843" width="8" style="4" customWidth="1"/>
    <col min="3844" max="3844" width="8.140625" style="4" customWidth="1"/>
    <col min="3845" max="3845" width="9.42578125" style="4" customWidth="1"/>
    <col min="3846" max="3846" width="7.7109375" style="4" customWidth="1"/>
    <col min="3847" max="3847" width="8.42578125" style="4" customWidth="1"/>
    <col min="3848" max="3848" width="17.28515625" style="4" customWidth="1"/>
    <col min="3849" max="4096" width="9.140625" style="4"/>
    <col min="4097" max="4097" width="32.7109375" style="4" customWidth="1"/>
    <col min="4098" max="4098" width="7.7109375" style="4" customWidth="1"/>
    <col min="4099" max="4099" width="8" style="4" customWidth="1"/>
    <col min="4100" max="4100" width="8.140625" style="4" customWidth="1"/>
    <col min="4101" max="4101" width="9.42578125" style="4" customWidth="1"/>
    <col min="4102" max="4102" width="7.7109375" style="4" customWidth="1"/>
    <col min="4103" max="4103" width="8.42578125" style="4" customWidth="1"/>
    <col min="4104" max="4104" width="17.28515625" style="4" customWidth="1"/>
    <col min="4105" max="4352" width="9.140625" style="4"/>
    <col min="4353" max="4353" width="32.7109375" style="4" customWidth="1"/>
    <col min="4354" max="4354" width="7.7109375" style="4" customWidth="1"/>
    <col min="4355" max="4355" width="8" style="4" customWidth="1"/>
    <col min="4356" max="4356" width="8.140625" style="4" customWidth="1"/>
    <col min="4357" max="4357" width="9.42578125" style="4" customWidth="1"/>
    <col min="4358" max="4358" width="7.7109375" style="4" customWidth="1"/>
    <col min="4359" max="4359" width="8.42578125" style="4" customWidth="1"/>
    <col min="4360" max="4360" width="17.28515625" style="4" customWidth="1"/>
    <col min="4361" max="4608" width="9.140625" style="4"/>
    <col min="4609" max="4609" width="32.7109375" style="4" customWidth="1"/>
    <col min="4610" max="4610" width="7.7109375" style="4" customWidth="1"/>
    <col min="4611" max="4611" width="8" style="4" customWidth="1"/>
    <col min="4612" max="4612" width="8.140625" style="4" customWidth="1"/>
    <col min="4613" max="4613" width="9.42578125" style="4" customWidth="1"/>
    <col min="4614" max="4614" width="7.7109375" style="4" customWidth="1"/>
    <col min="4615" max="4615" width="8.42578125" style="4" customWidth="1"/>
    <col min="4616" max="4616" width="17.28515625" style="4" customWidth="1"/>
    <col min="4617" max="4864" width="9.140625" style="4"/>
    <col min="4865" max="4865" width="32.7109375" style="4" customWidth="1"/>
    <col min="4866" max="4866" width="7.7109375" style="4" customWidth="1"/>
    <col min="4867" max="4867" width="8" style="4" customWidth="1"/>
    <col min="4868" max="4868" width="8.140625" style="4" customWidth="1"/>
    <col min="4869" max="4869" width="9.42578125" style="4" customWidth="1"/>
    <col min="4870" max="4870" width="7.7109375" style="4" customWidth="1"/>
    <col min="4871" max="4871" width="8.42578125" style="4" customWidth="1"/>
    <col min="4872" max="4872" width="17.28515625" style="4" customWidth="1"/>
    <col min="4873" max="5120" width="9.140625" style="4"/>
    <col min="5121" max="5121" width="32.7109375" style="4" customWidth="1"/>
    <col min="5122" max="5122" width="7.7109375" style="4" customWidth="1"/>
    <col min="5123" max="5123" width="8" style="4" customWidth="1"/>
    <col min="5124" max="5124" width="8.140625" style="4" customWidth="1"/>
    <col min="5125" max="5125" width="9.42578125" style="4" customWidth="1"/>
    <col min="5126" max="5126" width="7.7109375" style="4" customWidth="1"/>
    <col min="5127" max="5127" width="8.42578125" style="4" customWidth="1"/>
    <col min="5128" max="5128" width="17.28515625" style="4" customWidth="1"/>
    <col min="5129" max="5376" width="9.140625" style="4"/>
    <col min="5377" max="5377" width="32.7109375" style="4" customWidth="1"/>
    <col min="5378" max="5378" width="7.7109375" style="4" customWidth="1"/>
    <col min="5379" max="5379" width="8" style="4" customWidth="1"/>
    <col min="5380" max="5380" width="8.140625" style="4" customWidth="1"/>
    <col min="5381" max="5381" width="9.42578125" style="4" customWidth="1"/>
    <col min="5382" max="5382" width="7.7109375" style="4" customWidth="1"/>
    <col min="5383" max="5383" width="8.42578125" style="4" customWidth="1"/>
    <col min="5384" max="5384" width="17.28515625" style="4" customWidth="1"/>
    <col min="5385" max="5632" width="9.140625" style="4"/>
    <col min="5633" max="5633" width="32.7109375" style="4" customWidth="1"/>
    <col min="5634" max="5634" width="7.7109375" style="4" customWidth="1"/>
    <col min="5635" max="5635" width="8" style="4" customWidth="1"/>
    <col min="5636" max="5636" width="8.140625" style="4" customWidth="1"/>
    <col min="5637" max="5637" width="9.42578125" style="4" customWidth="1"/>
    <col min="5638" max="5638" width="7.7109375" style="4" customWidth="1"/>
    <col min="5639" max="5639" width="8.42578125" style="4" customWidth="1"/>
    <col min="5640" max="5640" width="17.28515625" style="4" customWidth="1"/>
    <col min="5641" max="5888" width="9.140625" style="4"/>
    <col min="5889" max="5889" width="32.7109375" style="4" customWidth="1"/>
    <col min="5890" max="5890" width="7.7109375" style="4" customWidth="1"/>
    <col min="5891" max="5891" width="8" style="4" customWidth="1"/>
    <col min="5892" max="5892" width="8.140625" style="4" customWidth="1"/>
    <col min="5893" max="5893" width="9.42578125" style="4" customWidth="1"/>
    <col min="5894" max="5894" width="7.7109375" style="4" customWidth="1"/>
    <col min="5895" max="5895" width="8.42578125" style="4" customWidth="1"/>
    <col min="5896" max="5896" width="17.28515625" style="4" customWidth="1"/>
    <col min="5897" max="6144" width="9.140625" style="4"/>
    <col min="6145" max="6145" width="32.7109375" style="4" customWidth="1"/>
    <col min="6146" max="6146" width="7.7109375" style="4" customWidth="1"/>
    <col min="6147" max="6147" width="8" style="4" customWidth="1"/>
    <col min="6148" max="6148" width="8.140625" style="4" customWidth="1"/>
    <col min="6149" max="6149" width="9.42578125" style="4" customWidth="1"/>
    <col min="6150" max="6150" width="7.7109375" style="4" customWidth="1"/>
    <col min="6151" max="6151" width="8.42578125" style="4" customWidth="1"/>
    <col min="6152" max="6152" width="17.28515625" style="4" customWidth="1"/>
    <col min="6153" max="6400" width="9.140625" style="4"/>
    <col min="6401" max="6401" width="32.7109375" style="4" customWidth="1"/>
    <col min="6402" max="6402" width="7.7109375" style="4" customWidth="1"/>
    <col min="6403" max="6403" width="8" style="4" customWidth="1"/>
    <col min="6404" max="6404" width="8.140625" style="4" customWidth="1"/>
    <col min="6405" max="6405" width="9.42578125" style="4" customWidth="1"/>
    <col min="6406" max="6406" width="7.7109375" style="4" customWidth="1"/>
    <col min="6407" max="6407" width="8.42578125" style="4" customWidth="1"/>
    <col min="6408" max="6408" width="17.28515625" style="4" customWidth="1"/>
    <col min="6409" max="6656" width="9.140625" style="4"/>
    <col min="6657" max="6657" width="32.7109375" style="4" customWidth="1"/>
    <col min="6658" max="6658" width="7.7109375" style="4" customWidth="1"/>
    <col min="6659" max="6659" width="8" style="4" customWidth="1"/>
    <col min="6660" max="6660" width="8.140625" style="4" customWidth="1"/>
    <col min="6661" max="6661" width="9.42578125" style="4" customWidth="1"/>
    <col min="6662" max="6662" width="7.7109375" style="4" customWidth="1"/>
    <col min="6663" max="6663" width="8.42578125" style="4" customWidth="1"/>
    <col min="6664" max="6664" width="17.28515625" style="4" customWidth="1"/>
    <col min="6665" max="6912" width="9.140625" style="4"/>
    <col min="6913" max="6913" width="32.7109375" style="4" customWidth="1"/>
    <col min="6914" max="6914" width="7.7109375" style="4" customWidth="1"/>
    <col min="6915" max="6915" width="8" style="4" customWidth="1"/>
    <col min="6916" max="6916" width="8.140625" style="4" customWidth="1"/>
    <col min="6917" max="6917" width="9.42578125" style="4" customWidth="1"/>
    <col min="6918" max="6918" width="7.7109375" style="4" customWidth="1"/>
    <col min="6919" max="6919" width="8.42578125" style="4" customWidth="1"/>
    <col min="6920" max="6920" width="17.28515625" style="4" customWidth="1"/>
    <col min="6921" max="7168" width="9.140625" style="4"/>
    <col min="7169" max="7169" width="32.7109375" style="4" customWidth="1"/>
    <col min="7170" max="7170" width="7.7109375" style="4" customWidth="1"/>
    <col min="7171" max="7171" width="8" style="4" customWidth="1"/>
    <col min="7172" max="7172" width="8.140625" style="4" customWidth="1"/>
    <col min="7173" max="7173" width="9.42578125" style="4" customWidth="1"/>
    <col min="7174" max="7174" width="7.7109375" style="4" customWidth="1"/>
    <col min="7175" max="7175" width="8.42578125" style="4" customWidth="1"/>
    <col min="7176" max="7176" width="17.28515625" style="4" customWidth="1"/>
    <col min="7177" max="7424" width="9.140625" style="4"/>
    <col min="7425" max="7425" width="32.7109375" style="4" customWidth="1"/>
    <col min="7426" max="7426" width="7.7109375" style="4" customWidth="1"/>
    <col min="7427" max="7427" width="8" style="4" customWidth="1"/>
    <col min="7428" max="7428" width="8.140625" style="4" customWidth="1"/>
    <col min="7429" max="7429" width="9.42578125" style="4" customWidth="1"/>
    <col min="7430" max="7430" width="7.7109375" style="4" customWidth="1"/>
    <col min="7431" max="7431" width="8.42578125" style="4" customWidth="1"/>
    <col min="7432" max="7432" width="17.28515625" style="4" customWidth="1"/>
    <col min="7433" max="7680" width="9.140625" style="4"/>
    <col min="7681" max="7681" width="32.7109375" style="4" customWidth="1"/>
    <col min="7682" max="7682" width="7.7109375" style="4" customWidth="1"/>
    <col min="7683" max="7683" width="8" style="4" customWidth="1"/>
    <col min="7684" max="7684" width="8.140625" style="4" customWidth="1"/>
    <col min="7685" max="7685" width="9.42578125" style="4" customWidth="1"/>
    <col min="7686" max="7686" width="7.7109375" style="4" customWidth="1"/>
    <col min="7687" max="7687" width="8.42578125" style="4" customWidth="1"/>
    <col min="7688" max="7688" width="17.28515625" style="4" customWidth="1"/>
    <col min="7689" max="7936" width="9.140625" style="4"/>
    <col min="7937" max="7937" width="32.7109375" style="4" customWidth="1"/>
    <col min="7938" max="7938" width="7.7109375" style="4" customWidth="1"/>
    <col min="7939" max="7939" width="8" style="4" customWidth="1"/>
    <col min="7940" max="7940" width="8.140625" style="4" customWidth="1"/>
    <col min="7941" max="7941" width="9.42578125" style="4" customWidth="1"/>
    <col min="7942" max="7942" width="7.7109375" style="4" customWidth="1"/>
    <col min="7943" max="7943" width="8.42578125" style="4" customWidth="1"/>
    <col min="7944" max="7944" width="17.28515625" style="4" customWidth="1"/>
    <col min="7945" max="8192" width="9.140625" style="4"/>
    <col min="8193" max="8193" width="32.7109375" style="4" customWidth="1"/>
    <col min="8194" max="8194" width="7.7109375" style="4" customWidth="1"/>
    <col min="8195" max="8195" width="8" style="4" customWidth="1"/>
    <col min="8196" max="8196" width="8.140625" style="4" customWidth="1"/>
    <col min="8197" max="8197" width="9.42578125" style="4" customWidth="1"/>
    <col min="8198" max="8198" width="7.7109375" style="4" customWidth="1"/>
    <col min="8199" max="8199" width="8.42578125" style="4" customWidth="1"/>
    <col min="8200" max="8200" width="17.28515625" style="4" customWidth="1"/>
    <col min="8201" max="8448" width="9.140625" style="4"/>
    <col min="8449" max="8449" width="32.7109375" style="4" customWidth="1"/>
    <col min="8450" max="8450" width="7.7109375" style="4" customWidth="1"/>
    <col min="8451" max="8451" width="8" style="4" customWidth="1"/>
    <col min="8452" max="8452" width="8.140625" style="4" customWidth="1"/>
    <col min="8453" max="8453" width="9.42578125" style="4" customWidth="1"/>
    <col min="8454" max="8454" width="7.7109375" style="4" customWidth="1"/>
    <col min="8455" max="8455" width="8.42578125" style="4" customWidth="1"/>
    <col min="8456" max="8456" width="17.28515625" style="4" customWidth="1"/>
    <col min="8457" max="8704" width="9.140625" style="4"/>
    <col min="8705" max="8705" width="32.7109375" style="4" customWidth="1"/>
    <col min="8706" max="8706" width="7.7109375" style="4" customWidth="1"/>
    <col min="8707" max="8707" width="8" style="4" customWidth="1"/>
    <col min="8708" max="8708" width="8.140625" style="4" customWidth="1"/>
    <col min="8709" max="8709" width="9.42578125" style="4" customWidth="1"/>
    <col min="8710" max="8710" width="7.7109375" style="4" customWidth="1"/>
    <col min="8711" max="8711" width="8.42578125" style="4" customWidth="1"/>
    <col min="8712" max="8712" width="17.28515625" style="4" customWidth="1"/>
    <col min="8713" max="8960" width="9.140625" style="4"/>
    <col min="8961" max="8961" width="32.7109375" style="4" customWidth="1"/>
    <col min="8962" max="8962" width="7.7109375" style="4" customWidth="1"/>
    <col min="8963" max="8963" width="8" style="4" customWidth="1"/>
    <col min="8964" max="8964" width="8.140625" style="4" customWidth="1"/>
    <col min="8965" max="8965" width="9.42578125" style="4" customWidth="1"/>
    <col min="8966" max="8966" width="7.7109375" style="4" customWidth="1"/>
    <col min="8967" max="8967" width="8.42578125" style="4" customWidth="1"/>
    <col min="8968" max="8968" width="17.28515625" style="4" customWidth="1"/>
    <col min="8969" max="9216" width="9.140625" style="4"/>
    <col min="9217" max="9217" width="32.7109375" style="4" customWidth="1"/>
    <col min="9218" max="9218" width="7.7109375" style="4" customWidth="1"/>
    <col min="9219" max="9219" width="8" style="4" customWidth="1"/>
    <col min="9220" max="9220" width="8.140625" style="4" customWidth="1"/>
    <col min="9221" max="9221" width="9.42578125" style="4" customWidth="1"/>
    <col min="9222" max="9222" width="7.7109375" style="4" customWidth="1"/>
    <col min="9223" max="9223" width="8.42578125" style="4" customWidth="1"/>
    <col min="9224" max="9224" width="17.28515625" style="4" customWidth="1"/>
    <col min="9225" max="9472" width="9.140625" style="4"/>
    <col min="9473" max="9473" width="32.7109375" style="4" customWidth="1"/>
    <col min="9474" max="9474" width="7.7109375" style="4" customWidth="1"/>
    <col min="9475" max="9475" width="8" style="4" customWidth="1"/>
    <col min="9476" max="9476" width="8.140625" style="4" customWidth="1"/>
    <col min="9477" max="9477" width="9.42578125" style="4" customWidth="1"/>
    <col min="9478" max="9478" width="7.7109375" style="4" customWidth="1"/>
    <col min="9479" max="9479" width="8.42578125" style="4" customWidth="1"/>
    <col min="9480" max="9480" width="17.28515625" style="4" customWidth="1"/>
    <col min="9481" max="9728" width="9.140625" style="4"/>
    <col min="9729" max="9729" width="32.7109375" style="4" customWidth="1"/>
    <col min="9730" max="9730" width="7.7109375" style="4" customWidth="1"/>
    <col min="9731" max="9731" width="8" style="4" customWidth="1"/>
    <col min="9732" max="9732" width="8.140625" style="4" customWidth="1"/>
    <col min="9733" max="9733" width="9.42578125" style="4" customWidth="1"/>
    <col min="9734" max="9734" width="7.7109375" style="4" customWidth="1"/>
    <col min="9735" max="9735" width="8.42578125" style="4" customWidth="1"/>
    <col min="9736" max="9736" width="17.28515625" style="4" customWidth="1"/>
    <col min="9737" max="9984" width="9.140625" style="4"/>
    <col min="9985" max="9985" width="32.7109375" style="4" customWidth="1"/>
    <col min="9986" max="9986" width="7.7109375" style="4" customWidth="1"/>
    <col min="9987" max="9987" width="8" style="4" customWidth="1"/>
    <col min="9988" max="9988" width="8.140625" style="4" customWidth="1"/>
    <col min="9989" max="9989" width="9.42578125" style="4" customWidth="1"/>
    <col min="9990" max="9990" width="7.7109375" style="4" customWidth="1"/>
    <col min="9991" max="9991" width="8.42578125" style="4" customWidth="1"/>
    <col min="9992" max="9992" width="17.28515625" style="4" customWidth="1"/>
    <col min="9993" max="10240" width="9.140625" style="4"/>
    <col min="10241" max="10241" width="32.7109375" style="4" customWidth="1"/>
    <col min="10242" max="10242" width="7.7109375" style="4" customWidth="1"/>
    <col min="10243" max="10243" width="8" style="4" customWidth="1"/>
    <col min="10244" max="10244" width="8.140625" style="4" customWidth="1"/>
    <col min="10245" max="10245" width="9.42578125" style="4" customWidth="1"/>
    <col min="10246" max="10246" width="7.7109375" style="4" customWidth="1"/>
    <col min="10247" max="10247" width="8.42578125" style="4" customWidth="1"/>
    <col min="10248" max="10248" width="17.28515625" style="4" customWidth="1"/>
    <col min="10249" max="10496" width="9.140625" style="4"/>
    <col min="10497" max="10497" width="32.7109375" style="4" customWidth="1"/>
    <col min="10498" max="10498" width="7.7109375" style="4" customWidth="1"/>
    <col min="10499" max="10499" width="8" style="4" customWidth="1"/>
    <col min="10500" max="10500" width="8.140625" style="4" customWidth="1"/>
    <col min="10501" max="10501" width="9.42578125" style="4" customWidth="1"/>
    <col min="10502" max="10502" width="7.7109375" style="4" customWidth="1"/>
    <col min="10503" max="10503" width="8.42578125" style="4" customWidth="1"/>
    <col min="10504" max="10504" width="17.28515625" style="4" customWidth="1"/>
    <col min="10505" max="10752" width="9.140625" style="4"/>
    <col min="10753" max="10753" width="32.7109375" style="4" customWidth="1"/>
    <col min="10754" max="10754" width="7.7109375" style="4" customWidth="1"/>
    <col min="10755" max="10755" width="8" style="4" customWidth="1"/>
    <col min="10756" max="10756" width="8.140625" style="4" customWidth="1"/>
    <col min="10757" max="10757" width="9.42578125" style="4" customWidth="1"/>
    <col min="10758" max="10758" width="7.7109375" style="4" customWidth="1"/>
    <col min="10759" max="10759" width="8.42578125" style="4" customWidth="1"/>
    <col min="10760" max="10760" width="17.28515625" style="4" customWidth="1"/>
    <col min="10761" max="11008" width="9.140625" style="4"/>
    <col min="11009" max="11009" width="32.7109375" style="4" customWidth="1"/>
    <col min="11010" max="11010" width="7.7109375" style="4" customWidth="1"/>
    <col min="11011" max="11011" width="8" style="4" customWidth="1"/>
    <col min="11012" max="11012" width="8.140625" style="4" customWidth="1"/>
    <col min="11013" max="11013" width="9.42578125" style="4" customWidth="1"/>
    <col min="11014" max="11014" width="7.7109375" style="4" customWidth="1"/>
    <col min="11015" max="11015" width="8.42578125" style="4" customWidth="1"/>
    <col min="11016" max="11016" width="17.28515625" style="4" customWidth="1"/>
    <col min="11017" max="11264" width="9.140625" style="4"/>
    <col min="11265" max="11265" width="32.7109375" style="4" customWidth="1"/>
    <col min="11266" max="11266" width="7.7109375" style="4" customWidth="1"/>
    <col min="11267" max="11267" width="8" style="4" customWidth="1"/>
    <col min="11268" max="11268" width="8.140625" style="4" customWidth="1"/>
    <col min="11269" max="11269" width="9.42578125" style="4" customWidth="1"/>
    <col min="11270" max="11270" width="7.7109375" style="4" customWidth="1"/>
    <col min="11271" max="11271" width="8.42578125" style="4" customWidth="1"/>
    <col min="11272" max="11272" width="17.28515625" style="4" customWidth="1"/>
    <col min="11273" max="11520" width="9.140625" style="4"/>
    <col min="11521" max="11521" width="32.7109375" style="4" customWidth="1"/>
    <col min="11522" max="11522" width="7.7109375" style="4" customWidth="1"/>
    <col min="11523" max="11523" width="8" style="4" customWidth="1"/>
    <col min="11524" max="11524" width="8.140625" style="4" customWidth="1"/>
    <col min="11525" max="11525" width="9.42578125" style="4" customWidth="1"/>
    <col min="11526" max="11526" width="7.7109375" style="4" customWidth="1"/>
    <col min="11527" max="11527" width="8.42578125" style="4" customWidth="1"/>
    <col min="11528" max="11528" width="17.28515625" style="4" customWidth="1"/>
    <col min="11529" max="11776" width="9.140625" style="4"/>
    <col min="11777" max="11777" width="32.7109375" style="4" customWidth="1"/>
    <col min="11778" max="11778" width="7.7109375" style="4" customWidth="1"/>
    <col min="11779" max="11779" width="8" style="4" customWidth="1"/>
    <col min="11780" max="11780" width="8.140625" style="4" customWidth="1"/>
    <col min="11781" max="11781" width="9.42578125" style="4" customWidth="1"/>
    <col min="11782" max="11782" width="7.7109375" style="4" customWidth="1"/>
    <col min="11783" max="11783" width="8.42578125" style="4" customWidth="1"/>
    <col min="11784" max="11784" width="17.28515625" style="4" customWidth="1"/>
    <col min="11785" max="12032" width="9.140625" style="4"/>
    <col min="12033" max="12033" width="32.7109375" style="4" customWidth="1"/>
    <col min="12034" max="12034" width="7.7109375" style="4" customWidth="1"/>
    <col min="12035" max="12035" width="8" style="4" customWidth="1"/>
    <col min="12036" max="12036" width="8.140625" style="4" customWidth="1"/>
    <col min="12037" max="12037" width="9.42578125" style="4" customWidth="1"/>
    <col min="12038" max="12038" width="7.7109375" style="4" customWidth="1"/>
    <col min="12039" max="12039" width="8.42578125" style="4" customWidth="1"/>
    <col min="12040" max="12040" width="17.28515625" style="4" customWidth="1"/>
    <col min="12041" max="12288" width="9.140625" style="4"/>
    <col min="12289" max="12289" width="32.7109375" style="4" customWidth="1"/>
    <col min="12290" max="12290" width="7.7109375" style="4" customWidth="1"/>
    <col min="12291" max="12291" width="8" style="4" customWidth="1"/>
    <col min="12292" max="12292" width="8.140625" style="4" customWidth="1"/>
    <col min="12293" max="12293" width="9.42578125" style="4" customWidth="1"/>
    <col min="12294" max="12294" width="7.7109375" style="4" customWidth="1"/>
    <col min="12295" max="12295" width="8.42578125" style="4" customWidth="1"/>
    <col min="12296" max="12296" width="17.28515625" style="4" customWidth="1"/>
    <col min="12297" max="12544" width="9.140625" style="4"/>
    <col min="12545" max="12545" width="32.7109375" style="4" customWidth="1"/>
    <col min="12546" max="12546" width="7.7109375" style="4" customWidth="1"/>
    <col min="12547" max="12547" width="8" style="4" customWidth="1"/>
    <col min="12548" max="12548" width="8.140625" style="4" customWidth="1"/>
    <col min="12549" max="12549" width="9.42578125" style="4" customWidth="1"/>
    <col min="12550" max="12550" width="7.7109375" style="4" customWidth="1"/>
    <col min="12551" max="12551" width="8.42578125" style="4" customWidth="1"/>
    <col min="12552" max="12552" width="17.28515625" style="4" customWidth="1"/>
    <col min="12553" max="12800" width="9.140625" style="4"/>
    <col min="12801" max="12801" width="32.7109375" style="4" customWidth="1"/>
    <col min="12802" max="12802" width="7.7109375" style="4" customWidth="1"/>
    <col min="12803" max="12803" width="8" style="4" customWidth="1"/>
    <col min="12804" max="12804" width="8.140625" style="4" customWidth="1"/>
    <col min="12805" max="12805" width="9.42578125" style="4" customWidth="1"/>
    <col min="12806" max="12806" width="7.7109375" style="4" customWidth="1"/>
    <col min="12807" max="12807" width="8.42578125" style="4" customWidth="1"/>
    <col min="12808" max="12808" width="17.28515625" style="4" customWidth="1"/>
    <col min="12809" max="13056" width="9.140625" style="4"/>
    <col min="13057" max="13057" width="32.7109375" style="4" customWidth="1"/>
    <col min="13058" max="13058" width="7.7109375" style="4" customWidth="1"/>
    <col min="13059" max="13059" width="8" style="4" customWidth="1"/>
    <col min="13060" max="13060" width="8.140625" style="4" customWidth="1"/>
    <col min="13061" max="13061" width="9.42578125" style="4" customWidth="1"/>
    <col min="13062" max="13062" width="7.7109375" style="4" customWidth="1"/>
    <col min="13063" max="13063" width="8.42578125" style="4" customWidth="1"/>
    <col min="13064" max="13064" width="17.28515625" style="4" customWidth="1"/>
    <col min="13065" max="13312" width="9.140625" style="4"/>
    <col min="13313" max="13313" width="32.7109375" style="4" customWidth="1"/>
    <col min="13314" max="13314" width="7.7109375" style="4" customWidth="1"/>
    <col min="13315" max="13315" width="8" style="4" customWidth="1"/>
    <col min="13316" max="13316" width="8.140625" style="4" customWidth="1"/>
    <col min="13317" max="13317" width="9.42578125" style="4" customWidth="1"/>
    <col min="13318" max="13318" width="7.7109375" style="4" customWidth="1"/>
    <col min="13319" max="13319" width="8.42578125" style="4" customWidth="1"/>
    <col min="13320" max="13320" width="17.28515625" style="4" customWidth="1"/>
    <col min="13321" max="13568" width="9.140625" style="4"/>
    <col min="13569" max="13569" width="32.7109375" style="4" customWidth="1"/>
    <col min="13570" max="13570" width="7.7109375" style="4" customWidth="1"/>
    <col min="13571" max="13571" width="8" style="4" customWidth="1"/>
    <col min="13572" max="13572" width="8.140625" style="4" customWidth="1"/>
    <col min="13573" max="13573" width="9.42578125" style="4" customWidth="1"/>
    <col min="13574" max="13574" width="7.7109375" style="4" customWidth="1"/>
    <col min="13575" max="13575" width="8.42578125" style="4" customWidth="1"/>
    <col min="13576" max="13576" width="17.28515625" style="4" customWidth="1"/>
    <col min="13577" max="13824" width="9.140625" style="4"/>
    <col min="13825" max="13825" width="32.7109375" style="4" customWidth="1"/>
    <col min="13826" max="13826" width="7.7109375" style="4" customWidth="1"/>
    <col min="13827" max="13827" width="8" style="4" customWidth="1"/>
    <col min="13828" max="13828" width="8.140625" style="4" customWidth="1"/>
    <col min="13829" max="13829" width="9.42578125" style="4" customWidth="1"/>
    <col min="13830" max="13830" width="7.7109375" style="4" customWidth="1"/>
    <col min="13831" max="13831" width="8.42578125" style="4" customWidth="1"/>
    <col min="13832" max="13832" width="17.28515625" style="4" customWidth="1"/>
    <col min="13833" max="14080" width="9.140625" style="4"/>
    <col min="14081" max="14081" width="32.7109375" style="4" customWidth="1"/>
    <col min="14082" max="14082" width="7.7109375" style="4" customWidth="1"/>
    <col min="14083" max="14083" width="8" style="4" customWidth="1"/>
    <col min="14084" max="14084" width="8.140625" style="4" customWidth="1"/>
    <col min="14085" max="14085" width="9.42578125" style="4" customWidth="1"/>
    <col min="14086" max="14086" width="7.7109375" style="4" customWidth="1"/>
    <col min="14087" max="14087" width="8.42578125" style="4" customWidth="1"/>
    <col min="14088" max="14088" width="17.28515625" style="4" customWidth="1"/>
    <col min="14089" max="14336" width="9.140625" style="4"/>
    <col min="14337" max="14337" width="32.7109375" style="4" customWidth="1"/>
    <col min="14338" max="14338" width="7.7109375" style="4" customWidth="1"/>
    <col min="14339" max="14339" width="8" style="4" customWidth="1"/>
    <col min="14340" max="14340" width="8.140625" style="4" customWidth="1"/>
    <col min="14341" max="14341" width="9.42578125" style="4" customWidth="1"/>
    <col min="14342" max="14342" width="7.7109375" style="4" customWidth="1"/>
    <col min="14343" max="14343" width="8.42578125" style="4" customWidth="1"/>
    <col min="14344" max="14344" width="17.28515625" style="4" customWidth="1"/>
    <col min="14345" max="14592" width="9.140625" style="4"/>
    <col min="14593" max="14593" width="32.7109375" style="4" customWidth="1"/>
    <col min="14594" max="14594" width="7.7109375" style="4" customWidth="1"/>
    <col min="14595" max="14595" width="8" style="4" customWidth="1"/>
    <col min="14596" max="14596" width="8.140625" style="4" customWidth="1"/>
    <col min="14597" max="14597" width="9.42578125" style="4" customWidth="1"/>
    <col min="14598" max="14598" width="7.7109375" style="4" customWidth="1"/>
    <col min="14599" max="14599" width="8.42578125" style="4" customWidth="1"/>
    <col min="14600" max="14600" width="17.28515625" style="4" customWidth="1"/>
    <col min="14601" max="14848" width="9.140625" style="4"/>
    <col min="14849" max="14849" width="32.7109375" style="4" customWidth="1"/>
    <col min="14850" max="14850" width="7.7109375" style="4" customWidth="1"/>
    <col min="14851" max="14851" width="8" style="4" customWidth="1"/>
    <col min="14852" max="14852" width="8.140625" style="4" customWidth="1"/>
    <col min="14853" max="14853" width="9.42578125" style="4" customWidth="1"/>
    <col min="14854" max="14854" width="7.7109375" style="4" customWidth="1"/>
    <col min="14855" max="14855" width="8.42578125" style="4" customWidth="1"/>
    <col min="14856" max="14856" width="17.28515625" style="4" customWidth="1"/>
    <col min="14857" max="15104" width="9.140625" style="4"/>
    <col min="15105" max="15105" width="32.7109375" style="4" customWidth="1"/>
    <col min="15106" max="15106" width="7.7109375" style="4" customWidth="1"/>
    <col min="15107" max="15107" width="8" style="4" customWidth="1"/>
    <col min="15108" max="15108" width="8.140625" style="4" customWidth="1"/>
    <col min="15109" max="15109" width="9.42578125" style="4" customWidth="1"/>
    <col min="15110" max="15110" width="7.7109375" style="4" customWidth="1"/>
    <col min="15111" max="15111" width="8.42578125" style="4" customWidth="1"/>
    <col min="15112" max="15112" width="17.28515625" style="4" customWidth="1"/>
    <col min="15113" max="15360" width="9.140625" style="4"/>
    <col min="15361" max="15361" width="32.7109375" style="4" customWidth="1"/>
    <col min="15362" max="15362" width="7.7109375" style="4" customWidth="1"/>
    <col min="15363" max="15363" width="8" style="4" customWidth="1"/>
    <col min="15364" max="15364" width="8.140625" style="4" customWidth="1"/>
    <col min="15365" max="15365" width="9.42578125" style="4" customWidth="1"/>
    <col min="15366" max="15366" width="7.7109375" style="4" customWidth="1"/>
    <col min="15367" max="15367" width="8.42578125" style="4" customWidth="1"/>
    <col min="15368" max="15368" width="17.28515625" style="4" customWidth="1"/>
    <col min="15369" max="15616" width="9.140625" style="4"/>
    <col min="15617" max="15617" width="32.7109375" style="4" customWidth="1"/>
    <col min="15618" max="15618" width="7.7109375" style="4" customWidth="1"/>
    <col min="15619" max="15619" width="8" style="4" customWidth="1"/>
    <col min="15620" max="15620" width="8.140625" style="4" customWidth="1"/>
    <col min="15621" max="15621" width="9.42578125" style="4" customWidth="1"/>
    <col min="15622" max="15622" width="7.7109375" style="4" customWidth="1"/>
    <col min="15623" max="15623" width="8.42578125" style="4" customWidth="1"/>
    <col min="15624" max="15624" width="17.28515625" style="4" customWidth="1"/>
    <col min="15625" max="15872" width="9.140625" style="4"/>
    <col min="15873" max="15873" width="32.7109375" style="4" customWidth="1"/>
    <col min="15874" max="15874" width="7.7109375" style="4" customWidth="1"/>
    <col min="15875" max="15875" width="8" style="4" customWidth="1"/>
    <col min="15876" max="15876" width="8.140625" style="4" customWidth="1"/>
    <col min="15877" max="15877" width="9.42578125" style="4" customWidth="1"/>
    <col min="15878" max="15878" width="7.7109375" style="4" customWidth="1"/>
    <col min="15879" max="15879" width="8.42578125" style="4" customWidth="1"/>
    <col min="15880" max="15880" width="17.28515625" style="4" customWidth="1"/>
    <col min="15881" max="16128" width="9.140625" style="4"/>
    <col min="16129" max="16129" width="32.7109375" style="4" customWidth="1"/>
    <col min="16130" max="16130" width="7.7109375" style="4" customWidth="1"/>
    <col min="16131" max="16131" width="8" style="4" customWidth="1"/>
    <col min="16132" max="16132" width="8.140625" style="4" customWidth="1"/>
    <col min="16133" max="16133" width="9.42578125" style="4" customWidth="1"/>
    <col min="16134" max="16134" width="7.7109375" style="4" customWidth="1"/>
    <col min="16135" max="16135" width="8.42578125" style="4" customWidth="1"/>
    <col min="16136" max="16136" width="17.28515625" style="4" customWidth="1"/>
    <col min="16137" max="16384" width="9.140625" style="4"/>
  </cols>
  <sheetData>
    <row r="1" spans="1:8" s="4" customFormat="1" x14ac:dyDescent="0.2">
      <c r="A1" s="12" t="s">
        <v>0</v>
      </c>
      <c r="B1" s="12"/>
      <c r="C1" s="12"/>
      <c r="D1" s="12"/>
      <c r="E1" s="12"/>
      <c r="F1" s="12"/>
      <c r="G1" s="12"/>
      <c r="H1" s="12"/>
    </row>
    <row r="2" spans="1:8" s="4" customFormat="1" x14ac:dyDescent="0.2">
      <c r="A2" s="72" t="s">
        <v>1</v>
      </c>
      <c r="B2" s="72"/>
      <c r="C2" s="72"/>
      <c r="D2" s="72"/>
      <c r="E2" s="72"/>
      <c r="F2" s="72"/>
      <c r="G2" s="72"/>
      <c r="H2" s="72"/>
    </row>
    <row r="3" spans="1:8" s="4" customFormat="1" x14ac:dyDescent="0.2">
      <c r="A3" s="12" t="s">
        <v>2</v>
      </c>
      <c r="B3" s="72" t="s">
        <v>3</v>
      </c>
      <c r="C3" s="72"/>
      <c r="D3" s="72"/>
      <c r="E3" s="72"/>
      <c r="F3" s="72"/>
      <c r="G3" s="12" t="s">
        <v>4</v>
      </c>
      <c r="H3" s="12" t="s">
        <v>5</v>
      </c>
    </row>
    <row r="4" spans="1:8" s="4" customFormat="1" ht="11.45" customHeight="1" x14ac:dyDescent="0.2">
      <c r="A4" s="12"/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12"/>
      <c r="H4" s="12"/>
    </row>
    <row r="5" spans="1:8" s="4" customFormat="1" x14ac:dyDescent="0.2">
      <c r="A5" s="12" t="s">
        <v>11</v>
      </c>
      <c r="B5" s="12"/>
      <c r="C5" s="12"/>
      <c r="D5" s="12"/>
      <c r="E5" s="12"/>
      <c r="F5" s="12"/>
      <c r="G5" s="12"/>
      <c r="H5" s="12"/>
    </row>
    <row r="6" spans="1:8" s="4" customFormat="1" ht="11.45" customHeight="1" x14ac:dyDescent="0.2">
      <c r="A6" s="17" t="s">
        <v>12</v>
      </c>
      <c r="B6" s="24">
        <v>205</v>
      </c>
      <c r="C6" s="94">
        <v>4.57</v>
      </c>
      <c r="D6" s="94">
        <v>5.6</v>
      </c>
      <c r="E6" s="94">
        <v>32.619999999999997</v>
      </c>
      <c r="F6" s="94">
        <v>197.26</v>
      </c>
      <c r="G6" s="24" t="s">
        <v>13</v>
      </c>
      <c r="H6" s="95" t="s">
        <v>14</v>
      </c>
    </row>
    <row r="7" spans="1:8" s="4" customFormat="1" ht="11.45" customHeight="1" x14ac:dyDescent="0.2">
      <c r="A7" s="17" t="s">
        <v>15</v>
      </c>
      <c r="B7" s="14">
        <v>30</v>
      </c>
      <c r="C7" s="94">
        <v>6.96</v>
      </c>
      <c r="D7" s="94">
        <v>8.85</v>
      </c>
      <c r="E7" s="94">
        <v>0</v>
      </c>
      <c r="F7" s="94">
        <v>108</v>
      </c>
      <c r="G7" s="24" t="s">
        <v>16</v>
      </c>
      <c r="H7" s="17" t="s">
        <v>17</v>
      </c>
    </row>
    <row r="8" spans="1:8" s="18" customFormat="1" x14ac:dyDescent="0.2">
      <c r="A8" s="13" t="s">
        <v>18</v>
      </c>
      <c r="B8" s="24">
        <v>30</v>
      </c>
      <c r="C8" s="94">
        <f>4.75/50*30</f>
        <v>2.85</v>
      </c>
      <c r="D8" s="94">
        <f>1.5/50*30</f>
        <v>0.89999999999999991</v>
      </c>
      <c r="E8" s="94">
        <f>26/50*30</f>
        <v>15.600000000000001</v>
      </c>
      <c r="F8" s="94">
        <f>132.5/50*30</f>
        <v>79.5</v>
      </c>
      <c r="G8" s="14" t="s">
        <v>19</v>
      </c>
      <c r="H8" s="95" t="s">
        <v>20</v>
      </c>
    </row>
    <row r="9" spans="1:8" s="4" customFormat="1" ht="12" customHeight="1" x14ac:dyDescent="0.2">
      <c r="A9" s="13" t="s">
        <v>21</v>
      </c>
      <c r="B9" s="14">
        <v>215</v>
      </c>
      <c r="C9" s="14">
        <v>7.0000000000000007E-2</v>
      </c>
      <c r="D9" s="14">
        <v>0.02</v>
      </c>
      <c r="E9" s="14">
        <v>15</v>
      </c>
      <c r="F9" s="14">
        <v>60</v>
      </c>
      <c r="G9" s="14" t="s">
        <v>22</v>
      </c>
      <c r="H9" s="17" t="s">
        <v>23</v>
      </c>
    </row>
    <row r="10" spans="1:8" s="99" customFormat="1" ht="12" customHeight="1" x14ac:dyDescent="0.25">
      <c r="A10" s="96" t="s">
        <v>24</v>
      </c>
      <c r="B10" s="97">
        <v>200</v>
      </c>
      <c r="C10" s="97">
        <v>0.6</v>
      </c>
      <c r="D10" s="97">
        <v>0.4</v>
      </c>
      <c r="E10" s="97">
        <v>20.2</v>
      </c>
      <c r="F10" s="97">
        <v>92</v>
      </c>
      <c r="G10" s="97"/>
      <c r="H10" s="98"/>
    </row>
    <row r="11" spans="1:8" s="4" customFormat="1" ht="11.45" customHeight="1" x14ac:dyDescent="0.2">
      <c r="A11" s="27" t="s">
        <v>25</v>
      </c>
      <c r="B11" s="28">
        <f>SUM(B6:B10)</f>
        <v>680</v>
      </c>
      <c r="C11" s="58">
        <f>SUM(C6:C10)</f>
        <v>15.05</v>
      </c>
      <c r="D11" s="58">
        <f>SUM(D6:D10)</f>
        <v>15.77</v>
      </c>
      <c r="E11" s="58">
        <f>SUM(E6:E10)</f>
        <v>83.42</v>
      </c>
      <c r="F11" s="58">
        <f>SUM(F6:F10)</f>
        <v>536.76</v>
      </c>
      <c r="G11" s="28"/>
      <c r="H11" s="17"/>
    </row>
    <row r="12" spans="1:8" s="4" customFormat="1" x14ac:dyDescent="0.2">
      <c r="A12" s="72" t="s">
        <v>207</v>
      </c>
      <c r="B12" s="72"/>
      <c r="C12" s="72"/>
      <c r="D12" s="72"/>
      <c r="E12" s="72"/>
      <c r="F12" s="72"/>
      <c r="G12" s="72"/>
      <c r="H12" s="72"/>
    </row>
    <row r="13" spans="1:8" s="4" customFormat="1" ht="12" customHeight="1" x14ac:dyDescent="0.2">
      <c r="A13" s="17" t="s">
        <v>27</v>
      </c>
      <c r="B13" s="14">
        <v>200</v>
      </c>
      <c r="C13" s="94">
        <v>1.8</v>
      </c>
      <c r="D13" s="94">
        <v>5.3</v>
      </c>
      <c r="E13" s="94">
        <v>10.9</v>
      </c>
      <c r="F13" s="94">
        <v>100.5</v>
      </c>
      <c r="G13" s="24" t="s">
        <v>28</v>
      </c>
      <c r="H13" s="100" t="s">
        <v>29</v>
      </c>
    </row>
    <row r="14" spans="1:8" s="18" customFormat="1" ht="12.75" customHeight="1" x14ac:dyDescent="0.2">
      <c r="A14" s="13" t="s">
        <v>21</v>
      </c>
      <c r="B14" s="19">
        <v>215</v>
      </c>
      <c r="C14" s="19">
        <v>7.0000000000000007E-2</v>
      </c>
      <c r="D14" s="19">
        <v>0.02</v>
      </c>
      <c r="E14" s="19">
        <v>15</v>
      </c>
      <c r="F14" s="19">
        <v>60</v>
      </c>
      <c r="G14" s="19" t="s">
        <v>22</v>
      </c>
      <c r="H14" s="22" t="s">
        <v>23</v>
      </c>
    </row>
    <row r="15" spans="1:8" s="18" customFormat="1" x14ac:dyDescent="0.2">
      <c r="A15" s="69" t="s">
        <v>45</v>
      </c>
      <c r="B15" s="24">
        <v>20</v>
      </c>
      <c r="C15" s="24">
        <v>1.3</v>
      </c>
      <c r="D15" s="24">
        <v>0.2</v>
      </c>
      <c r="E15" s="24">
        <v>8.6</v>
      </c>
      <c r="F15" s="24">
        <v>43</v>
      </c>
      <c r="G15" s="26">
        <v>11</v>
      </c>
      <c r="H15" s="13" t="s">
        <v>47</v>
      </c>
    </row>
    <row r="16" spans="1:8" s="4" customFormat="1" x14ac:dyDescent="0.2">
      <c r="A16" s="27" t="s">
        <v>25</v>
      </c>
      <c r="B16" s="28">
        <f>SUM(B13:B15)</f>
        <v>435</v>
      </c>
      <c r="C16" s="58">
        <f>SUM(C13:C15)</f>
        <v>3.17</v>
      </c>
      <c r="D16" s="58">
        <f>SUM(D13:D15)</f>
        <v>5.52</v>
      </c>
      <c r="E16" s="58">
        <f>SUM(E13:E15)</f>
        <v>34.5</v>
      </c>
      <c r="F16" s="58">
        <f>SUM(F13:F15)</f>
        <v>203.5</v>
      </c>
      <c r="G16" s="28"/>
      <c r="H16" s="17"/>
    </row>
    <row r="17" spans="1:8" s="4" customFormat="1" x14ac:dyDescent="0.2">
      <c r="A17" s="27" t="s">
        <v>211</v>
      </c>
      <c r="B17" s="28"/>
      <c r="C17" s="58">
        <f>SUM(C11,C16)</f>
        <v>18.22</v>
      </c>
      <c r="D17" s="58">
        <f t="shared" ref="D17:F17" si="0">SUM(D11,D16)</f>
        <v>21.29</v>
      </c>
      <c r="E17" s="58">
        <f t="shared" si="0"/>
        <v>117.92</v>
      </c>
      <c r="F17" s="58">
        <f t="shared" si="0"/>
        <v>740.26</v>
      </c>
      <c r="G17" s="28"/>
      <c r="H17" s="17"/>
    </row>
    <row r="18" spans="1:8" s="4" customFormat="1" x14ac:dyDescent="0.2">
      <c r="A18" s="72" t="s">
        <v>50</v>
      </c>
      <c r="B18" s="72"/>
      <c r="C18" s="72"/>
      <c r="D18" s="72"/>
      <c r="E18" s="72"/>
      <c r="F18" s="72"/>
      <c r="G18" s="72"/>
      <c r="H18" s="72"/>
    </row>
    <row r="19" spans="1:8" s="4" customFormat="1" x14ac:dyDescent="0.2">
      <c r="A19" s="12" t="s">
        <v>2</v>
      </c>
      <c r="B19" s="72" t="s">
        <v>3</v>
      </c>
      <c r="C19" s="72"/>
      <c r="D19" s="72"/>
      <c r="E19" s="72"/>
      <c r="F19" s="72"/>
      <c r="G19" s="12" t="s">
        <v>4</v>
      </c>
      <c r="H19" s="12" t="s">
        <v>5</v>
      </c>
    </row>
    <row r="20" spans="1:8" s="4" customFormat="1" ht="11.45" customHeight="1" x14ac:dyDescent="0.2">
      <c r="A20" s="12"/>
      <c r="B20" s="28" t="s">
        <v>6</v>
      </c>
      <c r="C20" s="28" t="s">
        <v>7</v>
      </c>
      <c r="D20" s="28" t="s">
        <v>8</v>
      </c>
      <c r="E20" s="28" t="s">
        <v>9</v>
      </c>
      <c r="F20" s="28" t="s">
        <v>10</v>
      </c>
      <c r="G20" s="12"/>
      <c r="H20" s="12"/>
    </row>
    <row r="21" spans="1:8" s="4" customFormat="1" x14ac:dyDescent="0.2">
      <c r="A21" s="12" t="s">
        <v>11</v>
      </c>
      <c r="B21" s="12"/>
      <c r="C21" s="12"/>
      <c r="D21" s="12"/>
      <c r="E21" s="12"/>
      <c r="F21" s="12"/>
      <c r="G21" s="12"/>
      <c r="H21" s="12"/>
    </row>
    <row r="22" spans="1:8" s="4" customFormat="1" x14ac:dyDescent="0.2">
      <c r="A22" s="17" t="s">
        <v>51</v>
      </c>
      <c r="B22" s="14">
        <v>150</v>
      </c>
      <c r="C22" s="94">
        <v>15.42</v>
      </c>
      <c r="D22" s="94">
        <v>13.62</v>
      </c>
      <c r="E22" s="94">
        <v>42.28</v>
      </c>
      <c r="F22" s="94">
        <v>361.12</v>
      </c>
      <c r="G22" s="14" t="s">
        <v>52</v>
      </c>
      <c r="H22" s="100" t="s">
        <v>53</v>
      </c>
    </row>
    <row r="23" spans="1:8" s="101" customFormat="1" x14ac:dyDescent="0.2">
      <c r="A23" s="13" t="s">
        <v>18</v>
      </c>
      <c r="B23" s="24">
        <v>40</v>
      </c>
      <c r="C23" s="94">
        <f>4.75/50*40</f>
        <v>3.8</v>
      </c>
      <c r="D23" s="94">
        <f>1.5/50*40</f>
        <v>1.2</v>
      </c>
      <c r="E23" s="94">
        <f>26/50*40</f>
        <v>20.8</v>
      </c>
      <c r="F23" s="94">
        <v>106</v>
      </c>
      <c r="G23" s="14" t="s">
        <v>19</v>
      </c>
      <c r="H23" s="95" t="s">
        <v>20</v>
      </c>
    </row>
    <row r="24" spans="1:8" s="101" customFormat="1" x14ac:dyDescent="0.2">
      <c r="A24" s="17" t="s">
        <v>54</v>
      </c>
      <c r="B24" s="14">
        <v>100</v>
      </c>
      <c r="C24" s="24">
        <v>0.4</v>
      </c>
      <c r="D24" s="24">
        <v>0.4</v>
      </c>
      <c r="E24" s="24">
        <f>19.6/2</f>
        <v>9.8000000000000007</v>
      </c>
      <c r="F24" s="24">
        <f>94/2</f>
        <v>47</v>
      </c>
      <c r="G24" s="14" t="s">
        <v>55</v>
      </c>
      <c r="H24" s="17" t="s">
        <v>56</v>
      </c>
    </row>
    <row r="25" spans="1:8" s="4" customFormat="1" x14ac:dyDescent="0.2">
      <c r="A25" s="102" t="s">
        <v>57</v>
      </c>
      <c r="B25" s="24">
        <v>222</v>
      </c>
      <c r="C25" s="14">
        <v>0.13</v>
      </c>
      <c r="D25" s="14">
        <v>0.02</v>
      </c>
      <c r="E25" s="14">
        <v>15.2</v>
      </c>
      <c r="F25" s="14">
        <v>62</v>
      </c>
      <c r="G25" s="14" t="s">
        <v>58</v>
      </c>
      <c r="H25" s="69" t="s">
        <v>59</v>
      </c>
    </row>
    <row r="26" spans="1:8" s="4" customFormat="1" x14ac:dyDescent="0.2">
      <c r="A26" s="27" t="s">
        <v>25</v>
      </c>
      <c r="B26" s="28">
        <f>SUM(B22:B25)</f>
        <v>512</v>
      </c>
      <c r="C26" s="58">
        <f>SUM(C22:C25)</f>
        <v>19.749999999999996</v>
      </c>
      <c r="D26" s="58">
        <f>SUM(D22:D25)</f>
        <v>15.239999999999998</v>
      </c>
      <c r="E26" s="58">
        <f>SUM(E22:E25)</f>
        <v>88.08</v>
      </c>
      <c r="F26" s="58">
        <f>SUM(F22:F25)</f>
        <v>576.12</v>
      </c>
      <c r="G26" s="28"/>
      <c r="H26" s="17"/>
    </row>
    <row r="27" spans="1:8" s="4" customFormat="1" x14ac:dyDescent="0.2">
      <c r="A27" s="72" t="s">
        <v>207</v>
      </c>
      <c r="B27" s="72"/>
      <c r="C27" s="72"/>
      <c r="D27" s="72"/>
      <c r="E27" s="72"/>
      <c r="F27" s="72"/>
      <c r="G27" s="72"/>
      <c r="H27" s="72"/>
    </row>
    <row r="28" spans="1:8" s="4" customFormat="1" ht="12" customHeight="1" x14ac:dyDescent="0.2">
      <c r="A28" s="17" t="s">
        <v>60</v>
      </c>
      <c r="B28" s="24">
        <v>200</v>
      </c>
      <c r="C28" s="24">
        <v>4.4000000000000004</v>
      </c>
      <c r="D28" s="24">
        <v>4.2</v>
      </c>
      <c r="E28" s="24">
        <v>13.2</v>
      </c>
      <c r="F28" s="24">
        <v>118.6</v>
      </c>
      <c r="G28" s="24" t="s">
        <v>61</v>
      </c>
      <c r="H28" s="95" t="s">
        <v>62</v>
      </c>
    </row>
    <row r="29" spans="1:8" s="18" customFormat="1" ht="12.75" customHeight="1" x14ac:dyDescent="0.2">
      <c r="A29" s="13" t="s">
        <v>21</v>
      </c>
      <c r="B29" s="19">
        <v>215</v>
      </c>
      <c r="C29" s="19">
        <v>7.0000000000000007E-2</v>
      </c>
      <c r="D29" s="19">
        <v>0.02</v>
      </c>
      <c r="E29" s="19">
        <v>15</v>
      </c>
      <c r="F29" s="19">
        <v>60</v>
      </c>
      <c r="G29" s="19" t="s">
        <v>22</v>
      </c>
      <c r="H29" s="22" t="s">
        <v>23</v>
      </c>
    </row>
    <row r="30" spans="1:8" s="18" customFormat="1" x14ac:dyDescent="0.2">
      <c r="A30" s="69" t="s">
        <v>45</v>
      </c>
      <c r="B30" s="24">
        <v>20</v>
      </c>
      <c r="C30" s="24">
        <v>1.3</v>
      </c>
      <c r="D30" s="24">
        <v>0.2</v>
      </c>
      <c r="E30" s="24">
        <v>8.6</v>
      </c>
      <c r="F30" s="24">
        <v>43</v>
      </c>
      <c r="G30" s="26">
        <v>11</v>
      </c>
      <c r="H30" s="13" t="s">
        <v>47</v>
      </c>
    </row>
    <row r="31" spans="1:8" s="4" customFormat="1" x14ac:dyDescent="0.2">
      <c r="A31" s="27" t="s">
        <v>25</v>
      </c>
      <c r="B31" s="28">
        <f>SUM(B28:B30)</f>
        <v>435</v>
      </c>
      <c r="C31" s="58">
        <f>SUM(C28:C30)</f>
        <v>5.7700000000000005</v>
      </c>
      <c r="D31" s="58">
        <f>SUM(D28:D30)</f>
        <v>4.42</v>
      </c>
      <c r="E31" s="58">
        <f>SUM(E28:E30)</f>
        <v>36.799999999999997</v>
      </c>
      <c r="F31" s="58">
        <f>SUM(F28:F30)</f>
        <v>221.6</v>
      </c>
      <c r="G31" s="28"/>
      <c r="H31" s="17"/>
    </row>
    <row r="32" spans="1:8" s="4" customFormat="1" x14ac:dyDescent="0.2">
      <c r="A32" s="27" t="s">
        <v>211</v>
      </c>
      <c r="B32" s="28"/>
      <c r="C32" s="58">
        <f>SUM(C26,C31)</f>
        <v>25.519999999999996</v>
      </c>
      <c r="D32" s="58">
        <f t="shared" ref="D32:F32" si="1">SUM(D26,D31)</f>
        <v>19.659999999999997</v>
      </c>
      <c r="E32" s="58">
        <f t="shared" si="1"/>
        <v>124.88</v>
      </c>
      <c r="F32" s="58">
        <f t="shared" si="1"/>
        <v>797.72</v>
      </c>
      <c r="G32" s="28"/>
      <c r="H32" s="17"/>
    </row>
    <row r="33" spans="1:8" s="4" customFormat="1" x14ac:dyDescent="0.2">
      <c r="A33" s="72" t="s">
        <v>72</v>
      </c>
      <c r="B33" s="72"/>
      <c r="C33" s="72"/>
      <c r="D33" s="72"/>
      <c r="E33" s="72"/>
      <c r="F33" s="72"/>
      <c r="G33" s="72"/>
      <c r="H33" s="72"/>
    </row>
    <row r="34" spans="1:8" s="4" customFormat="1" x14ac:dyDescent="0.2">
      <c r="A34" s="12" t="s">
        <v>2</v>
      </c>
      <c r="B34" s="72" t="s">
        <v>3</v>
      </c>
      <c r="C34" s="72"/>
      <c r="D34" s="72"/>
      <c r="E34" s="72"/>
      <c r="F34" s="72"/>
      <c r="G34" s="12" t="s">
        <v>4</v>
      </c>
      <c r="H34" s="12" t="s">
        <v>5</v>
      </c>
    </row>
    <row r="35" spans="1:8" s="4" customFormat="1" ht="11.45" customHeight="1" x14ac:dyDescent="0.2">
      <c r="A35" s="12"/>
      <c r="B35" s="28" t="s">
        <v>6</v>
      </c>
      <c r="C35" s="28" t="s">
        <v>7</v>
      </c>
      <c r="D35" s="28" t="s">
        <v>8</v>
      </c>
      <c r="E35" s="28" t="s">
        <v>9</v>
      </c>
      <c r="F35" s="28" t="s">
        <v>10</v>
      </c>
      <c r="G35" s="12"/>
      <c r="H35" s="12"/>
    </row>
    <row r="36" spans="1:8" s="4" customFormat="1" x14ac:dyDescent="0.2">
      <c r="A36" s="12" t="s">
        <v>11</v>
      </c>
      <c r="B36" s="12"/>
      <c r="C36" s="12"/>
      <c r="D36" s="12"/>
      <c r="E36" s="12"/>
      <c r="F36" s="12"/>
      <c r="G36" s="12"/>
      <c r="H36" s="12"/>
    </row>
    <row r="37" spans="1:8" s="107" customFormat="1" x14ac:dyDescent="0.2">
      <c r="A37" s="103" t="s">
        <v>73</v>
      </c>
      <c r="B37" s="104">
        <v>90</v>
      </c>
      <c r="C37" s="75">
        <f>11.3*0.9</f>
        <v>10.170000000000002</v>
      </c>
      <c r="D37" s="75">
        <f>19.5*0.9</f>
        <v>17.55</v>
      </c>
      <c r="E37" s="75">
        <f>2.9*0.9</f>
        <v>2.61</v>
      </c>
      <c r="F37" s="75">
        <f>230.7*0.9</f>
        <v>207.63</v>
      </c>
      <c r="G37" s="117" t="s">
        <v>74</v>
      </c>
      <c r="H37" s="106" t="s">
        <v>75</v>
      </c>
    </row>
    <row r="38" spans="1:8" s="4" customFormat="1" ht="12" customHeight="1" x14ac:dyDescent="0.2">
      <c r="A38" s="13" t="s">
        <v>36</v>
      </c>
      <c r="B38" s="14">
        <v>150</v>
      </c>
      <c r="C38" s="14">
        <v>3.06</v>
      </c>
      <c r="D38" s="14">
        <v>4.8</v>
      </c>
      <c r="E38" s="14">
        <v>20.440000000000001</v>
      </c>
      <c r="F38" s="14">
        <v>137.25</v>
      </c>
      <c r="G38" s="14" t="s">
        <v>37</v>
      </c>
      <c r="H38" s="13" t="s">
        <v>38</v>
      </c>
    </row>
    <row r="39" spans="1:8" s="101" customFormat="1" ht="22.5" x14ac:dyDescent="0.2">
      <c r="A39" s="69" t="s">
        <v>76</v>
      </c>
      <c r="B39" s="24">
        <v>60</v>
      </c>
      <c r="C39" s="94">
        <v>0.66</v>
      </c>
      <c r="D39" s="94">
        <v>0.12</v>
      </c>
      <c r="E39" s="94">
        <v>2.2799999999999998</v>
      </c>
      <c r="F39" s="94">
        <v>13.2</v>
      </c>
      <c r="G39" s="24" t="s">
        <v>77</v>
      </c>
      <c r="H39" s="13" t="s">
        <v>78</v>
      </c>
    </row>
    <row r="40" spans="1:8" s="4" customFormat="1" x14ac:dyDescent="0.2">
      <c r="A40" s="69" t="s">
        <v>48</v>
      </c>
      <c r="B40" s="14">
        <v>50</v>
      </c>
      <c r="C40" s="94">
        <v>4</v>
      </c>
      <c r="D40" s="94">
        <v>0.5</v>
      </c>
      <c r="E40" s="94">
        <v>25.5</v>
      </c>
      <c r="F40" s="94">
        <v>125</v>
      </c>
      <c r="G40" s="14" t="s">
        <v>46</v>
      </c>
      <c r="H40" s="13" t="s">
        <v>49</v>
      </c>
    </row>
    <row r="41" spans="1:8" s="4" customFormat="1" x14ac:dyDescent="0.2">
      <c r="A41" s="13" t="s">
        <v>21</v>
      </c>
      <c r="B41" s="14">
        <v>215</v>
      </c>
      <c r="C41" s="14">
        <v>7.0000000000000007E-2</v>
      </c>
      <c r="D41" s="14">
        <v>0.02</v>
      </c>
      <c r="E41" s="14">
        <v>15</v>
      </c>
      <c r="F41" s="14">
        <v>60</v>
      </c>
      <c r="G41" s="14" t="s">
        <v>22</v>
      </c>
      <c r="H41" s="17" t="s">
        <v>23</v>
      </c>
    </row>
    <row r="42" spans="1:8" s="4" customFormat="1" x14ac:dyDescent="0.2">
      <c r="A42" s="27" t="s">
        <v>25</v>
      </c>
      <c r="B42" s="28">
        <f>SUM(B37:B41)</f>
        <v>565</v>
      </c>
      <c r="C42" s="58">
        <f>SUM(C37:C41)</f>
        <v>17.96</v>
      </c>
      <c r="D42" s="58">
        <f>SUM(D37:D41)</f>
        <v>22.990000000000002</v>
      </c>
      <c r="E42" s="58">
        <f>SUM(E37:E41)</f>
        <v>65.83</v>
      </c>
      <c r="F42" s="58">
        <f>SUM(F37:F41)</f>
        <v>543.07999999999993</v>
      </c>
      <c r="G42" s="28"/>
      <c r="H42" s="17"/>
    </row>
    <row r="43" spans="1:8" s="4" customFormat="1" ht="14.45" customHeight="1" x14ac:dyDescent="0.2">
      <c r="A43" s="72" t="s">
        <v>207</v>
      </c>
      <c r="B43" s="72"/>
      <c r="C43" s="72"/>
      <c r="D43" s="72"/>
      <c r="E43" s="72"/>
      <c r="F43" s="72"/>
      <c r="G43" s="72"/>
      <c r="H43" s="72"/>
    </row>
    <row r="44" spans="1:8" s="4" customFormat="1" ht="13.5" customHeight="1" x14ac:dyDescent="0.2">
      <c r="A44" s="17" t="s">
        <v>79</v>
      </c>
      <c r="B44" s="24">
        <v>200</v>
      </c>
      <c r="C44" s="24">
        <v>1.38</v>
      </c>
      <c r="D44" s="24">
        <v>5.2</v>
      </c>
      <c r="E44" s="24">
        <v>8.92</v>
      </c>
      <c r="F44" s="24">
        <v>88.2</v>
      </c>
      <c r="G44" s="24" t="s">
        <v>80</v>
      </c>
      <c r="H44" s="102" t="s">
        <v>81</v>
      </c>
    </row>
    <row r="45" spans="1:8" s="18" customFormat="1" ht="12.75" customHeight="1" x14ac:dyDescent="0.2">
      <c r="A45" s="13" t="s">
        <v>21</v>
      </c>
      <c r="B45" s="19">
        <v>215</v>
      </c>
      <c r="C45" s="19">
        <v>7.0000000000000007E-2</v>
      </c>
      <c r="D45" s="19">
        <v>0.02</v>
      </c>
      <c r="E45" s="19">
        <v>15</v>
      </c>
      <c r="F45" s="19">
        <v>60</v>
      </c>
      <c r="G45" s="19" t="s">
        <v>22</v>
      </c>
      <c r="H45" s="22" t="s">
        <v>23</v>
      </c>
    </row>
    <row r="46" spans="1:8" s="18" customFormat="1" x14ac:dyDescent="0.2">
      <c r="A46" s="69" t="s">
        <v>45</v>
      </c>
      <c r="B46" s="24">
        <v>20</v>
      </c>
      <c r="C46" s="24">
        <v>1.3</v>
      </c>
      <c r="D46" s="24">
        <v>0.2</v>
      </c>
      <c r="E46" s="24">
        <v>8.6</v>
      </c>
      <c r="F46" s="24">
        <v>43</v>
      </c>
      <c r="G46" s="26">
        <v>11</v>
      </c>
      <c r="H46" s="13" t="s">
        <v>47</v>
      </c>
    </row>
    <row r="47" spans="1:8" s="4" customFormat="1" x14ac:dyDescent="0.2">
      <c r="A47" s="27" t="s">
        <v>25</v>
      </c>
      <c r="B47" s="28">
        <f>SUM(B44:B46)</f>
        <v>435</v>
      </c>
      <c r="C47" s="58">
        <f>SUM(C44:C46)</f>
        <v>2.75</v>
      </c>
      <c r="D47" s="58">
        <f>SUM(D44:D46)</f>
        <v>5.42</v>
      </c>
      <c r="E47" s="58">
        <f>SUM(E44:E46)</f>
        <v>32.520000000000003</v>
      </c>
      <c r="F47" s="58">
        <f>SUM(F44:F46)</f>
        <v>191.2</v>
      </c>
      <c r="G47" s="28"/>
      <c r="H47" s="17"/>
    </row>
    <row r="48" spans="1:8" s="4" customFormat="1" x14ac:dyDescent="0.2">
      <c r="A48" s="27" t="s">
        <v>211</v>
      </c>
      <c r="B48" s="28"/>
      <c r="C48" s="58">
        <f>SUM(C42,C47)</f>
        <v>20.71</v>
      </c>
      <c r="D48" s="58">
        <f t="shared" ref="D48:F48" si="2">SUM(D42,D47)</f>
        <v>28.410000000000004</v>
      </c>
      <c r="E48" s="58">
        <f t="shared" si="2"/>
        <v>98.35</v>
      </c>
      <c r="F48" s="58">
        <f t="shared" si="2"/>
        <v>734.28</v>
      </c>
      <c r="G48" s="28"/>
      <c r="H48" s="17"/>
    </row>
    <row r="49" spans="1:8" s="4" customFormat="1" x14ac:dyDescent="0.2">
      <c r="A49" s="72" t="s">
        <v>91</v>
      </c>
      <c r="B49" s="72"/>
      <c r="C49" s="72"/>
      <c r="D49" s="72"/>
      <c r="E49" s="72"/>
      <c r="F49" s="72"/>
      <c r="G49" s="72"/>
      <c r="H49" s="72"/>
    </row>
    <row r="50" spans="1:8" s="4" customFormat="1" x14ac:dyDescent="0.2">
      <c r="A50" s="12" t="s">
        <v>2</v>
      </c>
      <c r="B50" s="72" t="s">
        <v>3</v>
      </c>
      <c r="C50" s="72"/>
      <c r="D50" s="72"/>
      <c r="E50" s="72"/>
      <c r="F50" s="72"/>
      <c r="G50" s="12" t="s">
        <v>4</v>
      </c>
      <c r="H50" s="12" t="s">
        <v>5</v>
      </c>
    </row>
    <row r="51" spans="1:8" s="4" customFormat="1" ht="11.45" customHeight="1" x14ac:dyDescent="0.2">
      <c r="A51" s="12"/>
      <c r="B51" s="28" t="s">
        <v>6</v>
      </c>
      <c r="C51" s="28" t="s">
        <v>7</v>
      </c>
      <c r="D51" s="28" t="s">
        <v>8</v>
      </c>
      <c r="E51" s="28" t="s">
        <v>9</v>
      </c>
      <c r="F51" s="28" t="s">
        <v>10</v>
      </c>
      <c r="G51" s="12"/>
      <c r="H51" s="12"/>
    </row>
    <row r="52" spans="1:8" s="4" customFormat="1" x14ac:dyDescent="0.2">
      <c r="A52" s="12" t="s">
        <v>11</v>
      </c>
      <c r="B52" s="12"/>
      <c r="C52" s="12"/>
      <c r="D52" s="12"/>
      <c r="E52" s="12"/>
      <c r="F52" s="12"/>
      <c r="G52" s="12"/>
      <c r="H52" s="12"/>
    </row>
    <row r="53" spans="1:8" s="4" customFormat="1" x14ac:dyDescent="0.2">
      <c r="A53" s="17" t="s">
        <v>92</v>
      </c>
      <c r="B53" s="24">
        <v>220</v>
      </c>
      <c r="C53" s="24">
        <v>14.88</v>
      </c>
      <c r="D53" s="24">
        <v>17.510000000000002</v>
      </c>
      <c r="E53" s="24">
        <v>37.520000000000003</v>
      </c>
      <c r="F53" s="24">
        <v>367.84</v>
      </c>
      <c r="G53" s="14" t="s">
        <v>93</v>
      </c>
      <c r="H53" s="17" t="s">
        <v>94</v>
      </c>
    </row>
    <row r="54" spans="1:8" s="109" customFormat="1" x14ac:dyDescent="0.25">
      <c r="A54" s="108" t="s">
        <v>95</v>
      </c>
      <c r="B54" s="97">
        <v>60</v>
      </c>
      <c r="C54" s="94">
        <v>7.22</v>
      </c>
      <c r="D54" s="94">
        <v>7.4</v>
      </c>
      <c r="E54" s="94">
        <v>16.399999999999999</v>
      </c>
      <c r="F54" s="94">
        <v>159.80000000000001</v>
      </c>
      <c r="G54" s="97" t="s">
        <v>96</v>
      </c>
      <c r="H54" s="108" t="s">
        <v>97</v>
      </c>
    </row>
    <row r="55" spans="1:8" s="4" customFormat="1" x14ac:dyDescent="0.2">
      <c r="A55" s="102" t="s">
        <v>57</v>
      </c>
      <c r="B55" s="24">
        <v>222</v>
      </c>
      <c r="C55" s="14">
        <v>0.13</v>
      </c>
      <c r="D55" s="14">
        <v>0.02</v>
      </c>
      <c r="E55" s="14">
        <v>15.2</v>
      </c>
      <c r="F55" s="14">
        <v>62</v>
      </c>
      <c r="G55" s="14" t="s">
        <v>58</v>
      </c>
      <c r="H55" s="69" t="s">
        <v>59</v>
      </c>
    </row>
    <row r="56" spans="1:8" s="4" customFormat="1" x14ac:dyDescent="0.2">
      <c r="A56" s="27" t="s">
        <v>25</v>
      </c>
      <c r="B56" s="28">
        <f>SUM(B53:B55)</f>
        <v>502</v>
      </c>
      <c r="C56" s="28">
        <f>SUM(C53:C55)</f>
        <v>22.23</v>
      </c>
      <c r="D56" s="28">
        <f>SUM(D53:D55)</f>
        <v>24.930000000000003</v>
      </c>
      <c r="E56" s="28">
        <f>SUM(E53:E55)</f>
        <v>69.12</v>
      </c>
      <c r="F56" s="28">
        <f>SUM(F53:F55)</f>
        <v>589.64</v>
      </c>
      <c r="G56" s="28"/>
      <c r="H56" s="17"/>
    </row>
    <row r="57" spans="1:8" s="4" customFormat="1" x14ac:dyDescent="0.2">
      <c r="A57" s="72" t="s">
        <v>207</v>
      </c>
      <c r="B57" s="72"/>
      <c r="C57" s="72"/>
      <c r="D57" s="72"/>
      <c r="E57" s="72"/>
      <c r="F57" s="72"/>
      <c r="G57" s="72"/>
      <c r="H57" s="72"/>
    </row>
    <row r="58" spans="1:8" s="113" customFormat="1" x14ac:dyDescent="0.2">
      <c r="A58" s="110" t="s">
        <v>98</v>
      </c>
      <c r="B58" s="111">
        <v>200</v>
      </c>
      <c r="C58" s="118">
        <v>1.56</v>
      </c>
      <c r="D58" s="118">
        <v>5.2</v>
      </c>
      <c r="E58" s="118">
        <v>8.6</v>
      </c>
      <c r="F58" s="118">
        <v>87.89</v>
      </c>
      <c r="G58" s="20" t="s">
        <v>99</v>
      </c>
      <c r="H58" s="95" t="s">
        <v>100</v>
      </c>
    </row>
    <row r="59" spans="1:8" s="18" customFormat="1" ht="12.75" customHeight="1" x14ac:dyDescent="0.2">
      <c r="A59" s="13" t="s">
        <v>21</v>
      </c>
      <c r="B59" s="19">
        <v>215</v>
      </c>
      <c r="C59" s="19">
        <v>7.0000000000000007E-2</v>
      </c>
      <c r="D59" s="19">
        <v>0.02</v>
      </c>
      <c r="E59" s="19">
        <v>15</v>
      </c>
      <c r="F59" s="19">
        <v>60</v>
      </c>
      <c r="G59" s="19" t="s">
        <v>22</v>
      </c>
      <c r="H59" s="22" t="s">
        <v>23</v>
      </c>
    </row>
    <row r="60" spans="1:8" s="18" customFormat="1" x14ac:dyDescent="0.2">
      <c r="A60" s="69" t="s">
        <v>45</v>
      </c>
      <c r="B60" s="24">
        <v>20</v>
      </c>
      <c r="C60" s="24">
        <v>1.3</v>
      </c>
      <c r="D60" s="24">
        <v>0.2</v>
      </c>
      <c r="E60" s="24">
        <v>8.6</v>
      </c>
      <c r="F60" s="24">
        <v>43</v>
      </c>
      <c r="G60" s="26">
        <v>11</v>
      </c>
      <c r="H60" s="13" t="s">
        <v>47</v>
      </c>
    </row>
    <row r="61" spans="1:8" s="4" customFormat="1" x14ac:dyDescent="0.2">
      <c r="A61" s="27" t="s">
        <v>25</v>
      </c>
      <c r="B61" s="28">
        <f>SUM(B58:B60)</f>
        <v>435</v>
      </c>
      <c r="C61" s="58">
        <f>SUM(C58:C60)</f>
        <v>2.93</v>
      </c>
      <c r="D61" s="58">
        <f>SUM(D58:D60)</f>
        <v>5.42</v>
      </c>
      <c r="E61" s="58">
        <f>SUM(E58:E60)</f>
        <v>32.200000000000003</v>
      </c>
      <c r="F61" s="58">
        <f>SUM(F58:F60)</f>
        <v>190.89</v>
      </c>
      <c r="G61" s="28"/>
      <c r="H61" s="17"/>
    </row>
    <row r="62" spans="1:8" s="4" customFormat="1" x14ac:dyDescent="0.2">
      <c r="A62" s="27" t="s">
        <v>211</v>
      </c>
      <c r="B62" s="28"/>
      <c r="C62" s="58">
        <f>SUM(C56,C61)</f>
        <v>25.16</v>
      </c>
      <c r="D62" s="58">
        <f t="shared" ref="D62:F62" si="3">SUM(D56,D61)</f>
        <v>30.35</v>
      </c>
      <c r="E62" s="58">
        <f t="shared" si="3"/>
        <v>101.32000000000001</v>
      </c>
      <c r="F62" s="58">
        <f t="shared" si="3"/>
        <v>780.53</v>
      </c>
      <c r="G62" s="28"/>
      <c r="H62" s="17"/>
    </row>
    <row r="63" spans="1:8" s="4" customFormat="1" x14ac:dyDescent="0.2">
      <c r="A63" s="72" t="s">
        <v>111</v>
      </c>
      <c r="B63" s="72"/>
      <c r="C63" s="72"/>
      <c r="D63" s="72"/>
      <c r="E63" s="72"/>
      <c r="F63" s="72"/>
      <c r="G63" s="72"/>
      <c r="H63" s="72"/>
    </row>
    <row r="64" spans="1:8" s="4" customFormat="1" x14ac:dyDescent="0.2">
      <c r="A64" s="12" t="s">
        <v>2</v>
      </c>
      <c r="B64" s="72" t="s">
        <v>3</v>
      </c>
      <c r="C64" s="72"/>
      <c r="D64" s="72"/>
      <c r="E64" s="72"/>
      <c r="F64" s="72"/>
      <c r="G64" s="12" t="s">
        <v>4</v>
      </c>
      <c r="H64" s="12" t="s">
        <v>5</v>
      </c>
    </row>
    <row r="65" spans="1:8" s="4" customFormat="1" ht="11.45" customHeight="1" x14ac:dyDescent="0.2">
      <c r="A65" s="12"/>
      <c r="B65" s="28" t="s">
        <v>6</v>
      </c>
      <c r="C65" s="28" t="s">
        <v>7</v>
      </c>
      <c r="D65" s="28" t="s">
        <v>8</v>
      </c>
      <c r="E65" s="28" t="s">
        <v>9</v>
      </c>
      <c r="F65" s="28" t="s">
        <v>10</v>
      </c>
      <c r="G65" s="12"/>
      <c r="H65" s="12"/>
    </row>
    <row r="66" spans="1:8" s="4" customFormat="1" x14ac:dyDescent="0.2">
      <c r="A66" s="12" t="s">
        <v>11</v>
      </c>
      <c r="B66" s="12"/>
      <c r="C66" s="12"/>
      <c r="D66" s="12"/>
      <c r="E66" s="12"/>
      <c r="F66" s="12"/>
      <c r="G66" s="12"/>
      <c r="H66" s="12"/>
    </row>
    <row r="67" spans="1:8" s="4" customFormat="1" ht="11.45" customHeight="1" x14ac:dyDescent="0.2">
      <c r="A67" s="17" t="s">
        <v>112</v>
      </c>
      <c r="B67" s="94">
        <v>205</v>
      </c>
      <c r="C67" s="94">
        <v>8.6</v>
      </c>
      <c r="D67" s="94">
        <v>7.46</v>
      </c>
      <c r="E67" s="94">
        <v>44.26</v>
      </c>
      <c r="F67" s="94">
        <v>279</v>
      </c>
      <c r="G67" s="24" t="s">
        <v>61</v>
      </c>
      <c r="H67" s="95" t="s">
        <v>113</v>
      </c>
    </row>
    <row r="68" spans="1:8" s="4" customFormat="1" ht="11.45" customHeight="1" x14ac:dyDescent="0.2">
      <c r="A68" s="17" t="s">
        <v>15</v>
      </c>
      <c r="B68" s="14">
        <v>20</v>
      </c>
      <c r="C68" s="94">
        <v>4.6399999999999997</v>
      </c>
      <c r="D68" s="94">
        <v>5.9</v>
      </c>
      <c r="E68" s="94">
        <v>0</v>
      </c>
      <c r="F68" s="94">
        <v>72</v>
      </c>
      <c r="G68" s="24" t="s">
        <v>16</v>
      </c>
      <c r="H68" s="17" t="s">
        <v>17</v>
      </c>
    </row>
    <row r="69" spans="1:8" s="4" customFormat="1" x14ac:dyDescent="0.2">
      <c r="A69" s="13" t="s">
        <v>18</v>
      </c>
      <c r="B69" s="24">
        <v>50</v>
      </c>
      <c r="C69" s="94">
        <v>4.75</v>
      </c>
      <c r="D69" s="94">
        <v>1.5</v>
      </c>
      <c r="E69" s="94">
        <v>26</v>
      </c>
      <c r="F69" s="94">
        <v>132.5</v>
      </c>
      <c r="G69" s="14" t="s">
        <v>19</v>
      </c>
      <c r="H69" s="95" t="s">
        <v>20</v>
      </c>
    </row>
    <row r="70" spans="1:8" s="4" customFormat="1" x14ac:dyDescent="0.2">
      <c r="A70" s="17" t="s">
        <v>54</v>
      </c>
      <c r="B70" s="14">
        <v>100</v>
      </c>
      <c r="C70" s="24">
        <v>0.4</v>
      </c>
      <c r="D70" s="24">
        <v>0.4</v>
      </c>
      <c r="E70" s="24">
        <f>19.6/2</f>
        <v>9.8000000000000007</v>
      </c>
      <c r="F70" s="24">
        <f>94/2</f>
        <v>47</v>
      </c>
      <c r="G70" s="14" t="s">
        <v>55</v>
      </c>
      <c r="H70" s="17" t="s">
        <v>56</v>
      </c>
    </row>
    <row r="71" spans="1:8" s="101" customFormat="1" x14ac:dyDescent="0.2">
      <c r="A71" s="13" t="s">
        <v>21</v>
      </c>
      <c r="B71" s="14">
        <v>215</v>
      </c>
      <c r="C71" s="14">
        <v>7.0000000000000007E-2</v>
      </c>
      <c r="D71" s="14">
        <v>0.02</v>
      </c>
      <c r="E71" s="14">
        <v>15</v>
      </c>
      <c r="F71" s="14">
        <v>60</v>
      </c>
      <c r="G71" s="14" t="s">
        <v>22</v>
      </c>
      <c r="H71" s="17" t="s">
        <v>23</v>
      </c>
    </row>
    <row r="72" spans="1:8" s="4" customFormat="1" x14ac:dyDescent="0.2">
      <c r="A72" s="27" t="s">
        <v>25</v>
      </c>
      <c r="B72" s="28">
        <f>SUM(B67:B71)</f>
        <v>590</v>
      </c>
      <c r="C72" s="28">
        <f>SUM(C67:C71)</f>
        <v>18.459999999999997</v>
      </c>
      <c r="D72" s="28">
        <f>SUM(D67:D71)</f>
        <v>15.28</v>
      </c>
      <c r="E72" s="28">
        <f>SUM(E67:E71)</f>
        <v>95.059999999999988</v>
      </c>
      <c r="F72" s="28">
        <f>SUM(F67:F71)</f>
        <v>590.5</v>
      </c>
      <c r="G72" s="28"/>
      <c r="H72" s="17"/>
    </row>
    <row r="73" spans="1:8" s="4" customFormat="1" x14ac:dyDescent="0.2">
      <c r="A73" s="72" t="s">
        <v>207</v>
      </c>
      <c r="B73" s="72"/>
      <c r="C73" s="72"/>
      <c r="D73" s="72"/>
      <c r="E73" s="72"/>
      <c r="F73" s="72"/>
      <c r="G73" s="72"/>
      <c r="H73" s="72"/>
    </row>
    <row r="74" spans="1:8" s="4" customFormat="1" ht="12.75" customHeight="1" x14ac:dyDescent="0.2">
      <c r="A74" s="17" t="s">
        <v>114</v>
      </c>
      <c r="B74" s="14">
        <v>200</v>
      </c>
      <c r="C74" s="54">
        <v>1.62</v>
      </c>
      <c r="D74" s="54">
        <v>2.19</v>
      </c>
      <c r="E74" s="54">
        <v>12.81</v>
      </c>
      <c r="F74" s="54">
        <v>77.13</v>
      </c>
      <c r="G74" s="24" t="s">
        <v>115</v>
      </c>
      <c r="H74" s="13" t="s">
        <v>116</v>
      </c>
    </row>
    <row r="75" spans="1:8" s="18" customFormat="1" ht="12.75" customHeight="1" x14ac:dyDescent="0.2">
      <c r="A75" s="13" t="s">
        <v>21</v>
      </c>
      <c r="B75" s="19">
        <v>215</v>
      </c>
      <c r="C75" s="19">
        <v>7.0000000000000007E-2</v>
      </c>
      <c r="D75" s="19">
        <v>0.02</v>
      </c>
      <c r="E75" s="19">
        <v>15</v>
      </c>
      <c r="F75" s="19">
        <v>60</v>
      </c>
      <c r="G75" s="19" t="s">
        <v>22</v>
      </c>
      <c r="H75" s="22" t="s">
        <v>23</v>
      </c>
    </row>
    <row r="76" spans="1:8" s="18" customFormat="1" x14ac:dyDescent="0.2">
      <c r="A76" s="69" t="s">
        <v>45</v>
      </c>
      <c r="B76" s="24">
        <v>20</v>
      </c>
      <c r="C76" s="24">
        <v>1.3</v>
      </c>
      <c r="D76" s="24">
        <v>0.2</v>
      </c>
      <c r="E76" s="24">
        <v>8.6</v>
      </c>
      <c r="F76" s="24">
        <v>43</v>
      </c>
      <c r="G76" s="26">
        <v>11</v>
      </c>
      <c r="H76" s="13" t="s">
        <v>47</v>
      </c>
    </row>
    <row r="77" spans="1:8" s="4" customFormat="1" x14ac:dyDescent="0.2">
      <c r="A77" s="27" t="s">
        <v>25</v>
      </c>
      <c r="B77" s="28">
        <f>SUM(B74:B76)</f>
        <v>435</v>
      </c>
      <c r="C77" s="58">
        <f>SUM(C74:C76)</f>
        <v>2.99</v>
      </c>
      <c r="D77" s="58">
        <f>SUM(D74:D76)</f>
        <v>2.41</v>
      </c>
      <c r="E77" s="58">
        <f>SUM(E74:E76)</f>
        <v>36.410000000000004</v>
      </c>
      <c r="F77" s="58">
        <f>SUM(F74:F76)</f>
        <v>180.13</v>
      </c>
      <c r="G77" s="28"/>
      <c r="H77" s="17"/>
    </row>
    <row r="78" spans="1:8" s="4" customFormat="1" x14ac:dyDescent="0.2">
      <c r="A78" s="27" t="s">
        <v>211</v>
      </c>
      <c r="B78" s="28"/>
      <c r="C78" s="58">
        <f>SUM(C72,C77)</f>
        <v>21.449999999999996</v>
      </c>
      <c r="D78" s="58">
        <f t="shared" ref="D78:F78" si="4">SUM(D72,D77)</f>
        <v>17.689999999999998</v>
      </c>
      <c r="E78" s="58">
        <f t="shared" si="4"/>
        <v>131.47</v>
      </c>
      <c r="F78" s="58">
        <f t="shared" si="4"/>
        <v>770.63</v>
      </c>
      <c r="G78" s="28"/>
      <c r="H78" s="17"/>
    </row>
    <row r="79" spans="1:8" s="4" customFormat="1" x14ac:dyDescent="0.2">
      <c r="A79" s="72" t="s">
        <v>124</v>
      </c>
      <c r="B79" s="72"/>
      <c r="C79" s="72"/>
      <c r="D79" s="72"/>
      <c r="E79" s="72"/>
      <c r="F79" s="72"/>
      <c r="G79" s="72"/>
      <c r="H79" s="72"/>
    </row>
    <row r="80" spans="1:8" s="4" customFormat="1" x14ac:dyDescent="0.2">
      <c r="A80" s="12" t="s">
        <v>2</v>
      </c>
      <c r="B80" s="72" t="s">
        <v>3</v>
      </c>
      <c r="C80" s="72"/>
      <c r="D80" s="72"/>
      <c r="E80" s="72"/>
      <c r="F80" s="72"/>
      <c r="G80" s="12" t="s">
        <v>4</v>
      </c>
      <c r="H80" s="12" t="s">
        <v>5</v>
      </c>
    </row>
    <row r="81" spans="1:8" s="4" customFormat="1" ht="11.45" customHeight="1" x14ac:dyDescent="0.2">
      <c r="A81" s="12"/>
      <c r="B81" s="28" t="s">
        <v>6</v>
      </c>
      <c r="C81" s="28" t="s">
        <v>7</v>
      </c>
      <c r="D81" s="28" t="s">
        <v>8</v>
      </c>
      <c r="E81" s="28" t="s">
        <v>9</v>
      </c>
      <c r="F81" s="28" t="s">
        <v>10</v>
      </c>
      <c r="G81" s="12"/>
      <c r="H81" s="12"/>
    </row>
    <row r="82" spans="1:8" s="4" customFormat="1" x14ac:dyDescent="0.2">
      <c r="A82" s="12" t="s">
        <v>11</v>
      </c>
      <c r="B82" s="12"/>
      <c r="C82" s="12"/>
      <c r="D82" s="12"/>
      <c r="E82" s="12"/>
      <c r="F82" s="12"/>
      <c r="G82" s="12"/>
      <c r="H82" s="12"/>
    </row>
    <row r="83" spans="1:8" s="4" customFormat="1" x14ac:dyDescent="0.2">
      <c r="A83" s="13" t="s">
        <v>30</v>
      </c>
      <c r="B83" s="14">
        <v>90</v>
      </c>
      <c r="C83" s="94">
        <v>10.6</v>
      </c>
      <c r="D83" s="94">
        <v>12.6</v>
      </c>
      <c r="E83" s="94">
        <v>9.06</v>
      </c>
      <c r="F83" s="94">
        <v>207.09</v>
      </c>
      <c r="G83" s="14" t="s">
        <v>31</v>
      </c>
      <c r="H83" s="17" t="s">
        <v>32</v>
      </c>
    </row>
    <row r="84" spans="1:8" s="4" customFormat="1" x14ac:dyDescent="0.2">
      <c r="A84" s="17" t="s">
        <v>125</v>
      </c>
      <c r="B84" s="14">
        <v>150</v>
      </c>
      <c r="C84" s="94">
        <v>2.6</v>
      </c>
      <c r="D84" s="94">
        <v>11.8</v>
      </c>
      <c r="E84" s="94">
        <v>12.81</v>
      </c>
      <c r="F84" s="94">
        <v>163.5</v>
      </c>
      <c r="G84" s="14" t="s">
        <v>126</v>
      </c>
      <c r="H84" s="100" t="s">
        <v>127</v>
      </c>
    </row>
    <row r="85" spans="1:8" s="4" customFormat="1" x14ac:dyDescent="0.2">
      <c r="A85" s="69" t="s">
        <v>48</v>
      </c>
      <c r="B85" s="14">
        <v>60</v>
      </c>
      <c r="C85" s="94">
        <f>4/50*60</f>
        <v>4.8</v>
      </c>
      <c r="D85" s="94">
        <f>0.5/50*60</f>
        <v>0.6</v>
      </c>
      <c r="E85" s="94">
        <f>25.5/50*60</f>
        <v>30.6</v>
      </c>
      <c r="F85" s="94">
        <f>125/50*60</f>
        <v>150</v>
      </c>
      <c r="G85" s="14" t="s">
        <v>123</v>
      </c>
      <c r="H85" s="13" t="s">
        <v>49</v>
      </c>
    </row>
    <row r="86" spans="1:8" s="4" customFormat="1" x14ac:dyDescent="0.2">
      <c r="A86" s="102" t="s">
        <v>57</v>
      </c>
      <c r="B86" s="24">
        <v>222</v>
      </c>
      <c r="C86" s="14">
        <v>0.13</v>
      </c>
      <c r="D86" s="14">
        <v>0.02</v>
      </c>
      <c r="E86" s="14">
        <v>15.2</v>
      </c>
      <c r="F86" s="14">
        <v>62</v>
      </c>
      <c r="G86" s="14" t="s">
        <v>58</v>
      </c>
      <c r="H86" s="69" t="s">
        <v>59</v>
      </c>
    </row>
    <row r="87" spans="1:8" s="4" customFormat="1" x14ac:dyDescent="0.2">
      <c r="A87" s="27" t="s">
        <v>25</v>
      </c>
      <c r="B87" s="28">
        <f>SUM(B83:B86)</f>
        <v>522</v>
      </c>
      <c r="C87" s="58">
        <f>SUM(C83:C86)</f>
        <v>18.13</v>
      </c>
      <c r="D87" s="58">
        <f>SUM(D83:D86)</f>
        <v>25.02</v>
      </c>
      <c r="E87" s="58">
        <f>SUM(E83:E86)</f>
        <v>67.67</v>
      </c>
      <c r="F87" s="58">
        <f>SUM(F83:F86)</f>
        <v>582.59</v>
      </c>
      <c r="G87" s="28"/>
      <c r="H87" s="17"/>
    </row>
    <row r="88" spans="1:8" s="4" customFormat="1" x14ac:dyDescent="0.2">
      <c r="A88" s="72" t="s">
        <v>207</v>
      </c>
      <c r="B88" s="72"/>
      <c r="C88" s="72"/>
      <c r="D88" s="72"/>
      <c r="E88" s="72"/>
      <c r="F88" s="72"/>
      <c r="G88" s="72"/>
      <c r="H88" s="72"/>
    </row>
    <row r="89" spans="1:8" s="4" customFormat="1" ht="12.75" customHeight="1" x14ac:dyDescent="0.2">
      <c r="A89" s="17" t="s">
        <v>128</v>
      </c>
      <c r="B89" s="24">
        <v>200</v>
      </c>
      <c r="C89" s="94">
        <v>1.2</v>
      </c>
      <c r="D89" s="94">
        <v>5.2</v>
      </c>
      <c r="E89" s="94">
        <v>6.5</v>
      </c>
      <c r="F89" s="94">
        <v>77.010000000000005</v>
      </c>
      <c r="G89" s="24" t="s">
        <v>129</v>
      </c>
      <c r="H89" s="102" t="s">
        <v>130</v>
      </c>
    </row>
    <row r="90" spans="1:8" s="18" customFormat="1" ht="12.75" customHeight="1" x14ac:dyDescent="0.2">
      <c r="A90" s="13" t="s">
        <v>21</v>
      </c>
      <c r="B90" s="19">
        <v>215</v>
      </c>
      <c r="C90" s="19">
        <v>7.0000000000000007E-2</v>
      </c>
      <c r="D90" s="19">
        <v>0.02</v>
      </c>
      <c r="E90" s="19">
        <v>15</v>
      </c>
      <c r="F90" s="19">
        <v>60</v>
      </c>
      <c r="G90" s="19" t="s">
        <v>22</v>
      </c>
      <c r="H90" s="22" t="s">
        <v>23</v>
      </c>
    </row>
    <row r="91" spans="1:8" s="18" customFormat="1" x14ac:dyDescent="0.2">
      <c r="A91" s="69" t="s">
        <v>45</v>
      </c>
      <c r="B91" s="24">
        <v>20</v>
      </c>
      <c r="C91" s="24">
        <v>1.3</v>
      </c>
      <c r="D91" s="24">
        <v>0.2</v>
      </c>
      <c r="E91" s="24">
        <v>8.6</v>
      </c>
      <c r="F91" s="24">
        <v>43</v>
      </c>
      <c r="G91" s="26">
        <v>11</v>
      </c>
      <c r="H91" s="13" t="s">
        <v>47</v>
      </c>
    </row>
    <row r="92" spans="1:8" s="4" customFormat="1" x14ac:dyDescent="0.2">
      <c r="A92" s="27" t="s">
        <v>25</v>
      </c>
      <c r="B92" s="28">
        <f>SUM(B89:B91)</f>
        <v>435</v>
      </c>
      <c r="C92" s="58">
        <f>SUM(C89:C91)</f>
        <v>2.5700000000000003</v>
      </c>
      <c r="D92" s="58">
        <f>SUM(D89:D91)</f>
        <v>5.42</v>
      </c>
      <c r="E92" s="58">
        <f>SUM(E89:E91)</f>
        <v>30.1</v>
      </c>
      <c r="F92" s="58">
        <f>SUM(F89:F91)</f>
        <v>180.01</v>
      </c>
      <c r="G92" s="28"/>
      <c r="H92" s="17"/>
    </row>
    <row r="93" spans="1:8" s="4" customFormat="1" x14ac:dyDescent="0.2">
      <c r="A93" s="27" t="s">
        <v>211</v>
      </c>
      <c r="B93" s="28"/>
      <c r="C93" s="58">
        <f>SUM(C87,C92)</f>
        <v>20.7</v>
      </c>
      <c r="D93" s="58">
        <f t="shared" ref="D93:F93" si="5">SUM(D87,D92)</f>
        <v>30.439999999999998</v>
      </c>
      <c r="E93" s="58">
        <f t="shared" si="5"/>
        <v>97.77000000000001</v>
      </c>
      <c r="F93" s="58">
        <f t="shared" si="5"/>
        <v>762.6</v>
      </c>
      <c r="G93" s="28"/>
      <c r="H93" s="17"/>
    </row>
    <row r="94" spans="1:8" s="4" customFormat="1" x14ac:dyDescent="0.2">
      <c r="A94" s="72" t="s">
        <v>136</v>
      </c>
      <c r="B94" s="72"/>
      <c r="C94" s="72"/>
      <c r="D94" s="72"/>
      <c r="E94" s="72"/>
      <c r="F94" s="72"/>
      <c r="G94" s="72"/>
      <c r="H94" s="72"/>
    </row>
    <row r="95" spans="1:8" s="4" customFormat="1" x14ac:dyDescent="0.2">
      <c r="A95" s="72" t="s">
        <v>1</v>
      </c>
      <c r="B95" s="72"/>
      <c r="C95" s="72"/>
      <c r="D95" s="72"/>
      <c r="E95" s="72"/>
      <c r="F95" s="72"/>
      <c r="G95" s="72"/>
      <c r="H95" s="72"/>
    </row>
    <row r="96" spans="1:8" s="4" customFormat="1" x14ac:dyDescent="0.2">
      <c r="A96" s="12" t="s">
        <v>2</v>
      </c>
      <c r="B96" s="72" t="s">
        <v>3</v>
      </c>
      <c r="C96" s="72"/>
      <c r="D96" s="72"/>
      <c r="E96" s="72"/>
      <c r="F96" s="72"/>
      <c r="G96" s="12" t="s">
        <v>4</v>
      </c>
      <c r="H96" s="12" t="s">
        <v>5</v>
      </c>
    </row>
    <row r="97" spans="1:8" s="4" customFormat="1" ht="11.45" customHeight="1" x14ac:dyDescent="0.2">
      <c r="A97" s="12"/>
      <c r="B97" s="28" t="s">
        <v>6</v>
      </c>
      <c r="C97" s="28" t="s">
        <v>7</v>
      </c>
      <c r="D97" s="28" t="s">
        <v>8</v>
      </c>
      <c r="E97" s="28" t="s">
        <v>9</v>
      </c>
      <c r="F97" s="28" t="s">
        <v>10</v>
      </c>
      <c r="G97" s="12"/>
      <c r="H97" s="12"/>
    </row>
    <row r="98" spans="1:8" s="4" customFormat="1" x14ac:dyDescent="0.2">
      <c r="A98" s="12" t="s">
        <v>11</v>
      </c>
      <c r="B98" s="12"/>
      <c r="C98" s="12"/>
      <c r="D98" s="12"/>
      <c r="E98" s="12"/>
      <c r="F98" s="12"/>
      <c r="G98" s="12"/>
      <c r="H98" s="12"/>
    </row>
    <row r="99" spans="1:8" s="4" customFormat="1" x14ac:dyDescent="0.2">
      <c r="A99" s="69" t="s">
        <v>137</v>
      </c>
      <c r="B99" s="24">
        <v>205</v>
      </c>
      <c r="C99" s="94">
        <v>5.96</v>
      </c>
      <c r="D99" s="94">
        <v>7.25</v>
      </c>
      <c r="E99" s="94">
        <v>42.89</v>
      </c>
      <c r="F99" s="94">
        <v>261</v>
      </c>
      <c r="G99" s="24" t="s">
        <v>138</v>
      </c>
      <c r="H99" s="69" t="s">
        <v>139</v>
      </c>
    </row>
    <row r="100" spans="1:8" s="4" customFormat="1" ht="11.45" customHeight="1" x14ac:dyDescent="0.2">
      <c r="A100" s="17" t="s">
        <v>15</v>
      </c>
      <c r="B100" s="14">
        <v>30</v>
      </c>
      <c r="C100" s="94">
        <v>6.96</v>
      </c>
      <c r="D100" s="94">
        <v>8.85</v>
      </c>
      <c r="E100" s="94">
        <v>0</v>
      </c>
      <c r="F100" s="94">
        <v>108</v>
      </c>
      <c r="G100" s="24" t="s">
        <v>16</v>
      </c>
      <c r="H100" s="17" t="s">
        <v>17</v>
      </c>
    </row>
    <row r="101" spans="1:8" s="4" customFormat="1" x14ac:dyDescent="0.2">
      <c r="A101" s="69" t="s">
        <v>48</v>
      </c>
      <c r="B101" s="14">
        <v>50</v>
      </c>
      <c r="C101" s="24">
        <f>3.2/40*50</f>
        <v>4</v>
      </c>
      <c r="D101" s="24">
        <f>0.4/40*50</f>
        <v>0.5</v>
      </c>
      <c r="E101" s="24">
        <f>20.4/40*50</f>
        <v>25.5</v>
      </c>
      <c r="F101" s="24">
        <f>100/40*50</f>
        <v>125</v>
      </c>
      <c r="G101" s="14" t="s">
        <v>123</v>
      </c>
      <c r="H101" s="13" t="s">
        <v>49</v>
      </c>
    </row>
    <row r="102" spans="1:8" s="4" customFormat="1" x14ac:dyDescent="0.2">
      <c r="A102" s="13" t="s">
        <v>21</v>
      </c>
      <c r="B102" s="14">
        <v>215</v>
      </c>
      <c r="C102" s="14">
        <v>7.0000000000000007E-2</v>
      </c>
      <c r="D102" s="14">
        <v>0.02</v>
      </c>
      <c r="E102" s="14">
        <v>15</v>
      </c>
      <c r="F102" s="14">
        <v>60</v>
      </c>
      <c r="G102" s="14" t="s">
        <v>22</v>
      </c>
      <c r="H102" s="17" t="s">
        <v>23</v>
      </c>
    </row>
    <row r="103" spans="1:8" s="4" customFormat="1" x14ac:dyDescent="0.2">
      <c r="A103" s="27" t="s">
        <v>25</v>
      </c>
      <c r="B103" s="28">
        <f>SUM(B99:B102)</f>
        <v>500</v>
      </c>
      <c r="C103" s="28">
        <f>SUM(C99:C102)</f>
        <v>16.990000000000002</v>
      </c>
      <c r="D103" s="28">
        <f>SUM(D99:D102)</f>
        <v>16.62</v>
      </c>
      <c r="E103" s="28">
        <f>SUM(E99:E102)</f>
        <v>83.39</v>
      </c>
      <c r="F103" s="28">
        <f>SUM(F99:F102)</f>
        <v>554</v>
      </c>
      <c r="G103" s="28"/>
      <c r="H103" s="17"/>
    </row>
    <row r="104" spans="1:8" s="4" customFormat="1" x14ac:dyDescent="0.2">
      <c r="A104" s="72" t="s">
        <v>207</v>
      </c>
      <c r="B104" s="72"/>
      <c r="C104" s="72"/>
      <c r="D104" s="72"/>
      <c r="E104" s="72"/>
      <c r="F104" s="72"/>
      <c r="G104" s="72"/>
      <c r="H104" s="72"/>
    </row>
    <row r="105" spans="1:8" s="4" customFormat="1" ht="12" customHeight="1" x14ac:dyDescent="0.2">
      <c r="A105" s="17" t="s">
        <v>60</v>
      </c>
      <c r="B105" s="24">
        <v>200</v>
      </c>
      <c r="C105" s="24">
        <v>4.4000000000000004</v>
      </c>
      <c r="D105" s="24">
        <v>4.2</v>
      </c>
      <c r="E105" s="24">
        <v>13.2</v>
      </c>
      <c r="F105" s="24">
        <v>118.6</v>
      </c>
      <c r="G105" s="24" t="s">
        <v>61</v>
      </c>
      <c r="H105" s="95" t="s">
        <v>62</v>
      </c>
    </row>
    <row r="106" spans="1:8" s="18" customFormat="1" ht="12.75" customHeight="1" x14ac:dyDescent="0.2">
      <c r="A106" s="13" t="s">
        <v>21</v>
      </c>
      <c r="B106" s="19">
        <v>215</v>
      </c>
      <c r="C106" s="19">
        <v>7.0000000000000007E-2</v>
      </c>
      <c r="D106" s="19">
        <v>0.02</v>
      </c>
      <c r="E106" s="19">
        <v>15</v>
      </c>
      <c r="F106" s="19">
        <v>60</v>
      </c>
      <c r="G106" s="19" t="s">
        <v>22</v>
      </c>
      <c r="H106" s="22" t="s">
        <v>23</v>
      </c>
    </row>
    <row r="107" spans="1:8" s="18" customFormat="1" x14ac:dyDescent="0.2">
      <c r="A107" s="69" t="s">
        <v>45</v>
      </c>
      <c r="B107" s="24">
        <v>20</v>
      </c>
      <c r="C107" s="24">
        <v>1.3</v>
      </c>
      <c r="D107" s="24">
        <v>0.2</v>
      </c>
      <c r="E107" s="24">
        <v>8.6</v>
      </c>
      <c r="F107" s="24">
        <v>43</v>
      </c>
      <c r="G107" s="26">
        <v>11</v>
      </c>
      <c r="H107" s="13" t="s">
        <v>47</v>
      </c>
    </row>
    <row r="108" spans="1:8" s="4" customFormat="1" x14ac:dyDescent="0.2">
      <c r="A108" s="27" t="s">
        <v>25</v>
      </c>
      <c r="B108" s="28">
        <f>SUM(B105:B107)</f>
        <v>435</v>
      </c>
      <c r="C108" s="58">
        <f>SUM(C105:C107)</f>
        <v>5.7700000000000005</v>
      </c>
      <c r="D108" s="58">
        <f>SUM(D105:D107)</f>
        <v>4.42</v>
      </c>
      <c r="E108" s="58">
        <f>SUM(E105:E107)</f>
        <v>36.799999999999997</v>
      </c>
      <c r="F108" s="58">
        <f>SUM(F105:F107)</f>
        <v>221.6</v>
      </c>
      <c r="G108" s="28"/>
      <c r="H108" s="17"/>
    </row>
    <row r="109" spans="1:8" s="4" customFormat="1" x14ac:dyDescent="0.2">
      <c r="A109" s="27" t="s">
        <v>211</v>
      </c>
      <c r="B109" s="28"/>
      <c r="C109" s="58">
        <f>SUM(C103,C108)</f>
        <v>22.76</v>
      </c>
      <c r="D109" s="58">
        <f t="shared" ref="D109:F109" si="6">SUM(D103,D108)</f>
        <v>21.04</v>
      </c>
      <c r="E109" s="58">
        <f t="shared" si="6"/>
        <v>120.19</v>
      </c>
      <c r="F109" s="58">
        <f t="shared" si="6"/>
        <v>775.6</v>
      </c>
      <c r="G109" s="28"/>
      <c r="H109" s="17"/>
    </row>
    <row r="110" spans="1:8" s="4" customFormat="1" x14ac:dyDescent="0.2">
      <c r="A110" s="72" t="s">
        <v>50</v>
      </c>
      <c r="B110" s="72"/>
      <c r="C110" s="72"/>
      <c r="D110" s="72"/>
      <c r="E110" s="72"/>
      <c r="F110" s="72"/>
      <c r="G110" s="72"/>
      <c r="H110" s="72"/>
    </row>
    <row r="111" spans="1:8" s="4" customFormat="1" x14ac:dyDescent="0.2">
      <c r="A111" s="12" t="s">
        <v>2</v>
      </c>
      <c r="B111" s="72" t="s">
        <v>3</v>
      </c>
      <c r="C111" s="72"/>
      <c r="D111" s="72"/>
      <c r="E111" s="72"/>
      <c r="F111" s="72"/>
      <c r="G111" s="12" t="s">
        <v>4</v>
      </c>
      <c r="H111" s="12" t="s">
        <v>5</v>
      </c>
    </row>
    <row r="112" spans="1:8" s="4" customFormat="1" ht="11.45" customHeight="1" x14ac:dyDescent="0.2">
      <c r="A112" s="12"/>
      <c r="B112" s="28" t="s">
        <v>6</v>
      </c>
      <c r="C112" s="28" t="s">
        <v>7</v>
      </c>
      <c r="D112" s="28" t="s">
        <v>8</v>
      </c>
      <c r="E112" s="28" t="s">
        <v>9</v>
      </c>
      <c r="F112" s="28" t="s">
        <v>10</v>
      </c>
      <c r="G112" s="12"/>
      <c r="H112" s="12"/>
    </row>
    <row r="113" spans="1:8" s="4" customFormat="1" x14ac:dyDescent="0.2">
      <c r="A113" s="12" t="s">
        <v>11</v>
      </c>
      <c r="B113" s="12"/>
      <c r="C113" s="8"/>
      <c r="D113" s="8"/>
      <c r="E113" s="8"/>
      <c r="F113" s="8"/>
      <c r="G113" s="12"/>
      <c r="H113" s="12"/>
    </row>
    <row r="114" spans="1:8" s="4" customFormat="1" x14ac:dyDescent="0.2">
      <c r="A114" s="17" t="s">
        <v>143</v>
      </c>
      <c r="B114" s="53">
        <v>90</v>
      </c>
      <c r="C114" s="75">
        <v>20.8</v>
      </c>
      <c r="D114" s="75">
        <v>12.1</v>
      </c>
      <c r="E114" s="75">
        <v>5.01</v>
      </c>
      <c r="F114" s="75">
        <v>223.2</v>
      </c>
      <c r="G114" s="20" t="s">
        <v>144</v>
      </c>
      <c r="H114" s="95" t="s">
        <v>145</v>
      </c>
    </row>
    <row r="115" spans="1:8" s="4" customFormat="1" x14ac:dyDescent="0.2">
      <c r="A115" s="17" t="s">
        <v>66</v>
      </c>
      <c r="B115" s="14">
        <v>150</v>
      </c>
      <c r="C115" s="19">
        <v>5.52</v>
      </c>
      <c r="D115" s="19">
        <v>4.51</v>
      </c>
      <c r="E115" s="19">
        <v>26.45</v>
      </c>
      <c r="F115" s="19">
        <v>168.45</v>
      </c>
      <c r="G115" s="14" t="s">
        <v>67</v>
      </c>
      <c r="H115" s="17" t="s">
        <v>68</v>
      </c>
    </row>
    <row r="116" spans="1:8" s="4" customFormat="1" x14ac:dyDescent="0.2">
      <c r="A116" s="69" t="s">
        <v>48</v>
      </c>
      <c r="B116" s="14">
        <v>40</v>
      </c>
      <c r="C116" s="24">
        <v>3.2</v>
      </c>
      <c r="D116" s="24">
        <v>0.4</v>
      </c>
      <c r="E116" s="24">
        <v>20.399999999999999</v>
      </c>
      <c r="F116" s="24">
        <v>100</v>
      </c>
      <c r="G116" s="14" t="s">
        <v>46</v>
      </c>
      <c r="H116" s="13" t="s">
        <v>49</v>
      </c>
    </row>
    <row r="117" spans="1:8" s="4" customFormat="1" x14ac:dyDescent="0.2">
      <c r="A117" s="102" t="s">
        <v>57</v>
      </c>
      <c r="B117" s="24">
        <v>222</v>
      </c>
      <c r="C117" s="14">
        <v>0.13</v>
      </c>
      <c r="D117" s="14">
        <v>0.02</v>
      </c>
      <c r="E117" s="14">
        <v>15.2</v>
      </c>
      <c r="F117" s="14">
        <v>62</v>
      </c>
      <c r="G117" s="14" t="s">
        <v>58</v>
      </c>
      <c r="H117" s="69" t="s">
        <v>59</v>
      </c>
    </row>
    <row r="118" spans="1:8" s="4" customFormat="1" x14ac:dyDescent="0.2">
      <c r="A118" s="27" t="s">
        <v>25</v>
      </c>
      <c r="B118" s="28">
        <f>SUM(B114:B117)</f>
        <v>502</v>
      </c>
      <c r="C118" s="58">
        <f>SUM(C114:C117)</f>
        <v>29.65</v>
      </c>
      <c r="D118" s="58">
        <f>SUM(D114:D117)</f>
        <v>17.029999999999998</v>
      </c>
      <c r="E118" s="58">
        <f>SUM(E114:E117)</f>
        <v>67.06</v>
      </c>
      <c r="F118" s="58">
        <f>SUM(F114:F117)</f>
        <v>553.65</v>
      </c>
      <c r="G118" s="28"/>
      <c r="H118" s="17"/>
    </row>
    <row r="119" spans="1:8" s="4" customFormat="1" x14ac:dyDescent="0.2">
      <c r="A119" s="72" t="s">
        <v>207</v>
      </c>
      <c r="B119" s="72"/>
      <c r="C119" s="72"/>
      <c r="D119" s="72"/>
      <c r="E119" s="72"/>
      <c r="F119" s="72"/>
      <c r="G119" s="72"/>
      <c r="H119" s="72"/>
    </row>
    <row r="120" spans="1:8" s="4" customFormat="1" ht="11.25" customHeight="1" x14ac:dyDescent="0.2">
      <c r="A120" s="17" t="s">
        <v>79</v>
      </c>
      <c r="B120" s="24">
        <v>200</v>
      </c>
      <c r="C120" s="24">
        <v>1.38</v>
      </c>
      <c r="D120" s="24">
        <v>5.2</v>
      </c>
      <c r="E120" s="24">
        <v>8.92</v>
      </c>
      <c r="F120" s="24">
        <v>88.2</v>
      </c>
      <c r="G120" s="155" t="s">
        <v>221</v>
      </c>
      <c r="H120" s="102" t="s">
        <v>81</v>
      </c>
    </row>
    <row r="121" spans="1:8" s="18" customFormat="1" ht="12.75" customHeight="1" x14ac:dyDescent="0.2">
      <c r="A121" s="13" t="s">
        <v>21</v>
      </c>
      <c r="B121" s="19">
        <v>215</v>
      </c>
      <c r="C121" s="19">
        <v>7.0000000000000007E-2</v>
      </c>
      <c r="D121" s="19">
        <v>0.02</v>
      </c>
      <c r="E121" s="19">
        <v>15</v>
      </c>
      <c r="F121" s="19">
        <v>60</v>
      </c>
      <c r="G121" s="19" t="s">
        <v>22</v>
      </c>
      <c r="H121" s="22" t="s">
        <v>23</v>
      </c>
    </row>
    <row r="122" spans="1:8" s="18" customFormat="1" x14ac:dyDescent="0.2">
      <c r="A122" s="69" t="s">
        <v>45</v>
      </c>
      <c r="B122" s="24">
        <v>20</v>
      </c>
      <c r="C122" s="24">
        <v>1.3</v>
      </c>
      <c r="D122" s="24">
        <v>0.2</v>
      </c>
      <c r="E122" s="24">
        <v>8.6</v>
      </c>
      <c r="F122" s="24">
        <v>43</v>
      </c>
      <c r="G122" s="26">
        <v>11</v>
      </c>
      <c r="H122" s="13" t="s">
        <v>47</v>
      </c>
    </row>
    <row r="123" spans="1:8" s="4" customFormat="1" x14ac:dyDescent="0.2">
      <c r="A123" s="27" t="s">
        <v>25</v>
      </c>
      <c r="B123" s="28">
        <f>SUM(B120:B122)</f>
        <v>435</v>
      </c>
      <c r="C123" s="58">
        <f>SUM(C120:C122)</f>
        <v>2.75</v>
      </c>
      <c r="D123" s="58">
        <f>SUM(D120:D122)</f>
        <v>5.42</v>
      </c>
      <c r="E123" s="58">
        <f>SUM(E120:E122)</f>
        <v>32.520000000000003</v>
      </c>
      <c r="F123" s="58">
        <f>SUM(F120:F122)</f>
        <v>191.2</v>
      </c>
      <c r="G123" s="28"/>
      <c r="H123" s="17"/>
    </row>
    <row r="124" spans="1:8" s="4" customFormat="1" x14ac:dyDescent="0.2">
      <c r="A124" s="27" t="s">
        <v>211</v>
      </c>
      <c r="B124" s="28"/>
      <c r="C124" s="58">
        <f>SUM(C118,C123)</f>
        <v>32.4</v>
      </c>
      <c r="D124" s="58">
        <f t="shared" ref="D124:F124" si="7">SUM(D118,D123)</f>
        <v>22.449999999999996</v>
      </c>
      <c r="E124" s="58">
        <f t="shared" si="7"/>
        <v>99.580000000000013</v>
      </c>
      <c r="F124" s="58">
        <f t="shared" si="7"/>
        <v>744.84999999999991</v>
      </c>
      <c r="G124" s="28"/>
      <c r="H124" s="17"/>
    </row>
    <row r="125" spans="1:8" s="4" customFormat="1" x14ac:dyDescent="0.2">
      <c r="A125" s="72" t="s">
        <v>72</v>
      </c>
      <c r="B125" s="72"/>
      <c r="C125" s="72"/>
      <c r="D125" s="72"/>
      <c r="E125" s="72"/>
      <c r="F125" s="72"/>
      <c r="G125" s="72"/>
      <c r="H125" s="72"/>
    </row>
    <row r="126" spans="1:8" s="4" customFormat="1" x14ac:dyDescent="0.2">
      <c r="A126" s="12" t="s">
        <v>2</v>
      </c>
      <c r="B126" s="72" t="s">
        <v>3</v>
      </c>
      <c r="C126" s="72"/>
      <c r="D126" s="72"/>
      <c r="E126" s="72"/>
      <c r="F126" s="72"/>
      <c r="G126" s="12" t="s">
        <v>4</v>
      </c>
      <c r="H126" s="12" t="s">
        <v>5</v>
      </c>
    </row>
    <row r="127" spans="1:8" s="4" customFormat="1" ht="11.45" customHeight="1" x14ac:dyDescent="0.2">
      <c r="A127" s="12"/>
      <c r="B127" s="28" t="s">
        <v>6</v>
      </c>
      <c r="C127" s="28" t="s">
        <v>7</v>
      </c>
      <c r="D127" s="28" t="s">
        <v>8</v>
      </c>
      <c r="E127" s="28" t="s">
        <v>9</v>
      </c>
      <c r="F127" s="28" t="s">
        <v>10</v>
      </c>
      <c r="G127" s="12"/>
      <c r="H127" s="12"/>
    </row>
    <row r="128" spans="1:8" s="4" customFormat="1" x14ac:dyDescent="0.2">
      <c r="A128" s="12" t="s">
        <v>11</v>
      </c>
      <c r="B128" s="12"/>
      <c r="C128" s="12"/>
      <c r="D128" s="12"/>
      <c r="E128" s="12"/>
      <c r="F128" s="12"/>
      <c r="G128" s="12"/>
      <c r="H128" s="12"/>
    </row>
    <row r="129" spans="1:8" s="4" customFormat="1" ht="12" customHeight="1" x14ac:dyDescent="0.2">
      <c r="A129" s="17" t="s">
        <v>131</v>
      </c>
      <c r="B129" s="14">
        <v>90</v>
      </c>
      <c r="C129" s="24">
        <v>14.68</v>
      </c>
      <c r="D129" s="24">
        <v>9.98</v>
      </c>
      <c r="E129" s="24">
        <v>11.03</v>
      </c>
      <c r="F129" s="24">
        <v>180.7</v>
      </c>
      <c r="G129" s="14" t="s">
        <v>204</v>
      </c>
      <c r="H129" s="13" t="s">
        <v>133</v>
      </c>
    </row>
    <row r="130" spans="1:8" s="4" customFormat="1" ht="12" customHeight="1" x14ac:dyDescent="0.2">
      <c r="A130" s="17" t="s">
        <v>33</v>
      </c>
      <c r="B130" s="14">
        <v>5</v>
      </c>
      <c r="C130" s="94">
        <v>0.04</v>
      </c>
      <c r="D130" s="94">
        <v>3.6</v>
      </c>
      <c r="E130" s="94">
        <v>0.06</v>
      </c>
      <c r="F130" s="94">
        <v>33</v>
      </c>
      <c r="G130" s="24" t="s">
        <v>34</v>
      </c>
      <c r="H130" s="100" t="s">
        <v>35</v>
      </c>
    </row>
    <row r="131" spans="1:8" s="101" customFormat="1" ht="12" customHeight="1" x14ac:dyDescent="0.2">
      <c r="A131" s="13" t="s">
        <v>36</v>
      </c>
      <c r="B131" s="14">
        <v>100</v>
      </c>
      <c r="C131" s="14">
        <v>2.04</v>
      </c>
      <c r="D131" s="14">
        <v>3.2</v>
      </c>
      <c r="E131" s="14">
        <v>13.6</v>
      </c>
      <c r="F131" s="14">
        <v>91.5</v>
      </c>
      <c r="G131" s="14" t="s">
        <v>37</v>
      </c>
      <c r="H131" s="13" t="s">
        <v>38</v>
      </c>
    </row>
    <row r="132" spans="1:8" s="4" customFormat="1" ht="22.5" x14ac:dyDescent="0.2">
      <c r="A132" s="69" t="s">
        <v>76</v>
      </c>
      <c r="B132" s="24">
        <v>60</v>
      </c>
      <c r="C132" s="94">
        <v>0.66</v>
      </c>
      <c r="D132" s="94">
        <v>0.12</v>
      </c>
      <c r="E132" s="94">
        <v>2.2799999999999998</v>
      </c>
      <c r="F132" s="94">
        <v>13.2</v>
      </c>
      <c r="G132" s="24" t="s">
        <v>77</v>
      </c>
      <c r="H132" s="13" t="s">
        <v>78</v>
      </c>
    </row>
    <row r="133" spans="1:8" s="4" customFormat="1" x14ac:dyDescent="0.2">
      <c r="A133" s="69" t="s">
        <v>48</v>
      </c>
      <c r="B133" s="14">
        <v>50</v>
      </c>
      <c r="C133" s="94">
        <v>4</v>
      </c>
      <c r="D133" s="94">
        <v>0.5</v>
      </c>
      <c r="E133" s="94">
        <v>25.5</v>
      </c>
      <c r="F133" s="94">
        <v>125</v>
      </c>
      <c r="G133" s="14" t="s">
        <v>46</v>
      </c>
      <c r="H133" s="13" t="s">
        <v>49</v>
      </c>
    </row>
    <row r="134" spans="1:8" s="4" customFormat="1" x14ac:dyDescent="0.2">
      <c r="A134" s="13" t="s">
        <v>21</v>
      </c>
      <c r="B134" s="14">
        <v>215</v>
      </c>
      <c r="C134" s="14">
        <v>7.0000000000000007E-2</v>
      </c>
      <c r="D134" s="14">
        <v>0.02</v>
      </c>
      <c r="E134" s="14">
        <v>15</v>
      </c>
      <c r="F134" s="14">
        <v>60</v>
      </c>
      <c r="G134" s="14" t="s">
        <v>22</v>
      </c>
      <c r="H134" s="17" t="s">
        <v>23</v>
      </c>
    </row>
    <row r="135" spans="1:8" s="4" customFormat="1" x14ac:dyDescent="0.2">
      <c r="A135" s="27" t="s">
        <v>25</v>
      </c>
      <c r="B135" s="28">
        <f>SUM(B129:B134)</f>
        <v>520</v>
      </c>
      <c r="C135" s="58">
        <f>SUM(C129:C134)</f>
        <v>21.49</v>
      </c>
      <c r="D135" s="58">
        <f>SUM(D129:D134)</f>
        <v>17.420000000000002</v>
      </c>
      <c r="E135" s="58">
        <f>SUM(E129:E134)</f>
        <v>67.47</v>
      </c>
      <c r="F135" s="58">
        <f>SUM(F129:F134)</f>
        <v>503.4</v>
      </c>
      <c r="G135" s="28"/>
      <c r="H135" s="17"/>
    </row>
    <row r="136" spans="1:8" s="4" customFormat="1" x14ac:dyDescent="0.2">
      <c r="A136" s="72" t="s">
        <v>207</v>
      </c>
      <c r="B136" s="72"/>
      <c r="C136" s="72"/>
      <c r="D136" s="72"/>
      <c r="E136" s="72"/>
      <c r="F136" s="72"/>
      <c r="G136" s="72"/>
      <c r="H136" s="72"/>
    </row>
    <row r="137" spans="1:8" s="113" customFormat="1" x14ac:dyDescent="0.2">
      <c r="A137" s="110" t="s">
        <v>98</v>
      </c>
      <c r="B137" s="111">
        <v>200</v>
      </c>
      <c r="C137" s="118">
        <v>1.56</v>
      </c>
      <c r="D137" s="118">
        <v>5.2</v>
      </c>
      <c r="E137" s="118">
        <v>8.6</v>
      </c>
      <c r="F137" s="118">
        <v>87.89</v>
      </c>
      <c r="G137" s="20" t="s">
        <v>99</v>
      </c>
      <c r="H137" s="95" t="s">
        <v>100</v>
      </c>
    </row>
    <row r="138" spans="1:8" s="18" customFormat="1" ht="12.75" customHeight="1" x14ac:dyDescent="0.2">
      <c r="A138" s="13" t="s">
        <v>21</v>
      </c>
      <c r="B138" s="19">
        <v>215</v>
      </c>
      <c r="C138" s="19">
        <v>7.0000000000000007E-2</v>
      </c>
      <c r="D138" s="19">
        <v>0.02</v>
      </c>
      <c r="E138" s="19">
        <v>15</v>
      </c>
      <c r="F138" s="19">
        <v>60</v>
      </c>
      <c r="G138" s="19" t="s">
        <v>22</v>
      </c>
      <c r="H138" s="22" t="s">
        <v>23</v>
      </c>
    </row>
    <row r="139" spans="1:8" s="18" customFormat="1" x14ac:dyDescent="0.2">
      <c r="A139" s="69" t="s">
        <v>45</v>
      </c>
      <c r="B139" s="24">
        <v>20</v>
      </c>
      <c r="C139" s="24">
        <v>1.3</v>
      </c>
      <c r="D139" s="24">
        <v>0.2</v>
      </c>
      <c r="E139" s="24">
        <v>8.6</v>
      </c>
      <c r="F139" s="24">
        <v>43</v>
      </c>
      <c r="G139" s="26">
        <v>11</v>
      </c>
      <c r="H139" s="13" t="s">
        <v>47</v>
      </c>
    </row>
    <row r="140" spans="1:8" s="4" customFormat="1" x14ac:dyDescent="0.2">
      <c r="A140" s="27" t="s">
        <v>25</v>
      </c>
      <c r="B140" s="28">
        <f>SUM(B137:B139)</f>
        <v>435</v>
      </c>
      <c r="C140" s="58">
        <f>SUM(C137:C139)</f>
        <v>2.93</v>
      </c>
      <c r="D140" s="58">
        <f>SUM(D137:D139)</f>
        <v>5.42</v>
      </c>
      <c r="E140" s="58">
        <f>SUM(E137:E139)</f>
        <v>32.200000000000003</v>
      </c>
      <c r="F140" s="58">
        <f>SUM(F137:F139)</f>
        <v>190.89</v>
      </c>
      <c r="G140" s="28"/>
      <c r="H140" s="17"/>
    </row>
    <row r="141" spans="1:8" s="4" customFormat="1" x14ac:dyDescent="0.2">
      <c r="A141" s="27" t="s">
        <v>211</v>
      </c>
      <c r="B141" s="28"/>
      <c r="C141" s="58">
        <f>SUM(C135,C140)</f>
        <v>24.419999999999998</v>
      </c>
      <c r="D141" s="58">
        <f t="shared" ref="D141:F141" si="8">SUM(D135,D140)</f>
        <v>22.840000000000003</v>
      </c>
      <c r="E141" s="58">
        <f t="shared" si="8"/>
        <v>99.67</v>
      </c>
      <c r="F141" s="58">
        <f t="shared" si="8"/>
        <v>694.29</v>
      </c>
      <c r="G141" s="28"/>
      <c r="H141" s="17"/>
    </row>
    <row r="142" spans="1:8" s="4" customFormat="1" x14ac:dyDescent="0.2">
      <c r="A142" s="72" t="s">
        <v>91</v>
      </c>
      <c r="B142" s="72"/>
      <c r="C142" s="72"/>
      <c r="D142" s="72"/>
      <c r="E142" s="72"/>
      <c r="F142" s="72"/>
      <c r="G142" s="72"/>
      <c r="H142" s="72"/>
    </row>
    <row r="143" spans="1:8" s="4" customFormat="1" x14ac:dyDescent="0.2">
      <c r="A143" s="12" t="s">
        <v>2</v>
      </c>
      <c r="B143" s="72" t="s">
        <v>3</v>
      </c>
      <c r="C143" s="72"/>
      <c r="D143" s="72"/>
      <c r="E143" s="72"/>
      <c r="F143" s="72"/>
      <c r="G143" s="12" t="s">
        <v>4</v>
      </c>
      <c r="H143" s="12" t="s">
        <v>5</v>
      </c>
    </row>
    <row r="144" spans="1:8" s="4" customFormat="1" ht="11.45" customHeight="1" x14ac:dyDescent="0.2">
      <c r="A144" s="12"/>
      <c r="B144" s="28" t="s">
        <v>6</v>
      </c>
      <c r="C144" s="28" t="s">
        <v>7</v>
      </c>
      <c r="D144" s="28" t="s">
        <v>8</v>
      </c>
      <c r="E144" s="28" t="s">
        <v>9</v>
      </c>
      <c r="F144" s="28" t="s">
        <v>10</v>
      </c>
      <c r="G144" s="12"/>
      <c r="H144" s="12"/>
    </row>
    <row r="145" spans="1:8" s="4" customFormat="1" x14ac:dyDescent="0.2">
      <c r="A145" s="12" t="s">
        <v>11</v>
      </c>
      <c r="B145" s="12"/>
      <c r="C145" s="8"/>
      <c r="D145" s="8"/>
      <c r="E145" s="8"/>
      <c r="F145" s="8"/>
      <c r="G145" s="12"/>
      <c r="H145" s="12"/>
    </row>
    <row r="146" spans="1:8" s="4" customFormat="1" ht="12.75" customHeight="1" x14ac:dyDescent="0.2">
      <c r="A146" s="17" t="s">
        <v>150</v>
      </c>
      <c r="B146" s="24">
        <v>150</v>
      </c>
      <c r="C146" s="24">
        <v>18.63</v>
      </c>
      <c r="D146" s="24">
        <v>9.5299999999999994</v>
      </c>
      <c r="E146" s="24">
        <v>41.77</v>
      </c>
      <c r="F146" s="24">
        <v>331.5</v>
      </c>
      <c r="G146" s="14" t="s">
        <v>151</v>
      </c>
      <c r="H146" s="17" t="s">
        <v>152</v>
      </c>
    </row>
    <row r="147" spans="1:8" s="4" customFormat="1" x14ac:dyDescent="0.2">
      <c r="A147" s="17" t="s">
        <v>153</v>
      </c>
      <c r="B147" s="14">
        <v>50</v>
      </c>
      <c r="C147" s="94">
        <v>3.54</v>
      </c>
      <c r="D147" s="94">
        <v>6.57</v>
      </c>
      <c r="E147" s="94">
        <v>27.87</v>
      </c>
      <c r="F147" s="94">
        <v>185</v>
      </c>
      <c r="G147" s="24" t="s">
        <v>154</v>
      </c>
      <c r="H147" s="100" t="s">
        <v>155</v>
      </c>
    </row>
    <row r="148" spans="1:8" s="101" customFormat="1" x14ac:dyDescent="0.2">
      <c r="A148" s="17" t="s">
        <v>54</v>
      </c>
      <c r="B148" s="14">
        <v>100</v>
      </c>
      <c r="C148" s="24">
        <v>0.4</v>
      </c>
      <c r="D148" s="24">
        <v>0.4</v>
      </c>
      <c r="E148" s="24">
        <f>19.6/2</f>
        <v>9.8000000000000007</v>
      </c>
      <c r="F148" s="24">
        <f>94/2</f>
        <v>47</v>
      </c>
      <c r="G148" s="14" t="s">
        <v>55</v>
      </c>
      <c r="H148" s="17" t="s">
        <v>56</v>
      </c>
    </row>
    <row r="149" spans="1:8" s="4" customFormat="1" x14ac:dyDescent="0.2">
      <c r="A149" s="102" t="s">
        <v>57</v>
      </c>
      <c r="B149" s="24">
        <v>222</v>
      </c>
      <c r="C149" s="14">
        <v>0.13</v>
      </c>
      <c r="D149" s="14">
        <v>0.02</v>
      </c>
      <c r="E149" s="14">
        <v>15.2</v>
      </c>
      <c r="F149" s="14">
        <v>62</v>
      </c>
      <c r="G149" s="14" t="s">
        <v>58</v>
      </c>
      <c r="H149" s="69" t="s">
        <v>59</v>
      </c>
    </row>
    <row r="150" spans="1:8" s="4" customFormat="1" x14ac:dyDescent="0.2">
      <c r="A150" s="27" t="s">
        <v>25</v>
      </c>
      <c r="B150" s="28">
        <f>SUM(B146:B149)</f>
        <v>522</v>
      </c>
      <c r="C150" s="58">
        <f>SUM(C146:C149)</f>
        <v>22.699999999999996</v>
      </c>
      <c r="D150" s="58">
        <f>SUM(D146:D149)</f>
        <v>16.52</v>
      </c>
      <c r="E150" s="58">
        <f>SUM(E146:E149)</f>
        <v>94.64</v>
      </c>
      <c r="F150" s="58">
        <f>SUM(F146:F149)</f>
        <v>625.5</v>
      </c>
      <c r="G150" s="28"/>
      <c r="H150" s="17"/>
    </row>
    <row r="151" spans="1:8" s="4" customFormat="1" x14ac:dyDescent="0.2">
      <c r="A151" s="72" t="s">
        <v>207</v>
      </c>
      <c r="B151" s="72"/>
      <c r="C151" s="72"/>
      <c r="D151" s="72"/>
      <c r="E151" s="72"/>
      <c r="F151" s="72"/>
      <c r="G151" s="72"/>
      <c r="H151" s="72"/>
    </row>
    <row r="152" spans="1:8" s="4" customFormat="1" ht="12.75" customHeight="1" x14ac:dyDescent="0.2">
      <c r="A152" s="17" t="s">
        <v>114</v>
      </c>
      <c r="B152" s="14">
        <v>200</v>
      </c>
      <c r="C152" s="54">
        <v>1.62</v>
      </c>
      <c r="D152" s="54">
        <v>2.19</v>
      </c>
      <c r="E152" s="54">
        <v>12.81</v>
      </c>
      <c r="F152" s="54">
        <v>77.13</v>
      </c>
      <c r="G152" s="24" t="s">
        <v>115</v>
      </c>
      <c r="H152" s="13" t="s">
        <v>116</v>
      </c>
    </row>
    <row r="153" spans="1:8" s="18" customFormat="1" ht="12.75" customHeight="1" x14ac:dyDescent="0.2">
      <c r="A153" s="13" t="s">
        <v>21</v>
      </c>
      <c r="B153" s="19">
        <v>215</v>
      </c>
      <c r="C153" s="19">
        <v>7.0000000000000007E-2</v>
      </c>
      <c r="D153" s="19">
        <v>0.02</v>
      </c>
      <c r="E153" s="19">
        <v>15</v>
      </c>
      <c r="F153" s="19">
        <v>60</v>
      </c>
      <c r="G153" s="19" t="s">
        <v>22</v>
      </c>
      <c r="H153" s="22" t="s">
        <v>23</v>
      </c>
    </row>
    <row r="154" spans="1:8" s="18" customFormat="1" x14ac:dyDescent="0.2">
      <c r="A154" s="69" t="s">
        <v>45</v>
      </c>
      <c r="B154" s="24">
        <v>20</v>
      </c>
      <c r="C154" s="24">
        <v>1.3</v>
      </c>
      <c r="D154" s="24">
        <v>0.2</v>
      </c>
      <c r="E154" s="24">
        <v>8.6</v>
      </c>
      <c r="F154" s="24">
        <v>43</v>
      </c>
      <c r="G154" s="26">
        <v>11</v>
      </c>
      <c r="H154" s="13" t="s">
        <v>47</v>
      </c>
    </row>
    <row r="155" spans="1:8" s="4" customFormat="1" x14ac:dyDescent="0.2">
      <c r="A155" s="27" t="s">
        <v>25</v>
      </c>
      <c r="B155" s="28">
        <f>SUM(B152:B154)</f>
        <v>435</v>
      </c>
      <c r="C155" s="58">
        <f>SUM(C152:C154)</f>
        <v>2.99</v>
      </c>
      <c r="D155" s="58">
        <f>SUM(D152:D154)</f>
        <v>2.41</v>
      </c>
      <c r="E155" s="58">
        <f>SUM(E152:E154)</f>
        <v>36.410000000000004</v>
      </c>
      <c r="F155" s="58">
        <f>SUM(F152:F154)</f>
        <v>180.13</v>
      </c>
      <c r="G155" s="28"/>
      <c r="H155" s="17"/>
    </row>
    <row r="156" spans="1:8" s="4" customFormat="1" x14ac:dyDescent="0.2">
      <c r="A156" s="27" t="s">
        <v>211</v>
      </c>
      <c r="B156" s="28"/>
      <c r="C156" s="58">
        <f>SUM(C150,C155)</f>
        <v>25.689999999999998</v>
      </c>
      <c r="D156" s="58">
        <f t="shared" ref="D156:F156" si="9">SUM(D150,D155)</f>
        <v>18.93</v>
      </c>
      <c r="E156" s="58">
        <f t="shared" si="9"/>
        <v>131.05000000000001</v>
      </c>
      <c r="F156" s="58">
        <f t="shared" si="9"/>
        <v>805.63</v>
      </c>
      <c r="G156" s="28"/>
      <c r="H156" s="17"/>
    </row>
    <row r="157" spans="1:8" s="4" customFormat="1" x14ac:dyDescent="0.2">
      <c r="A157" s="72" t="s">
        <v>111</v>
      </c>
      <c r="B157" s="72"/>
      <c r="C157" s="72"/>
      <c r="D157" s="72"/>
      <c r="E157" s="72"/>
      <c r="F157" s="72"/>
      <c r="G157" s="72"/>
      <c r="H157" s="72"/>
    </row>
    <row r="158" spans="1:8" s="4" customFormat="1" x14ac:dyDescent="0.2">
      <c r="A158" s="12" t="s">
        <v>2</v>
      </c>
      <c r="B158" s="72" t="s">
        <v>3</v>
      </c>
      <c r="C158" s="72"/>
      <c r="D158" s="72"/>
      <c r="E158" s="72"/>
      <c r="F158" s="72"/>
      <c r="G158" s="12" t="s">
        <v>4</v>
      </c>
      <c r="H158" s="12" t="s">
        <v>5</v>
      </c>
    </row>
    <row r="159" spans="1:8" s="4" customFormat="1" ht="11.45" customHeight="1" x14ac:dyDescent="0.2">
      <c r="A159" s="12"/>
      <c r="B159" s="28" t="s">
        <v>6</v>
      </c>
      <c r="C159" s="28" t="s">
        <v>7</v>
      </c>
      <c r="D159" s="28" t="s">
        <v>8</v>
      </c>
      <c r="E159" s="28" t="s">
        <v>9</v>
      </c>
      <c r="F159" s="28" t="s">
        <v>10</v>
      </c>
      <c r="G159" s="12"/>
      <c r="H159" s="12"/>
    </row>
    <row r="160" spans="1:8" s="4" customFormat="1" x14ac:dyDescent="0.2">
      <c r="A160" s="12" t="s">
        <v>11</v>
      </c>
      <c r="B160" s="12"/>
      <c r="C160" s="12"/>
      <c r="D160" s="12"/>
      <c r="E160" s="12"/>
      <c r="F160" s="12"/>
      <c r="G160" s="12"/>
      <c r="H160" s="12"/>
    </row>
    <row r="161" spans="1:8" s="4" customFormat="1" x14ac:dyDescent="0.2">
      <c r="A161" s="77" t="s">
        <v>101</v>
      </c>
      <c r="B161" s="53">
        <v>90</v>
      </c>
      <c r="C161" s="66">
        <f>14.1*0.9</f>
        <v>12.69</v>
      </c>
      <c r="D161" s="66">
        <f>15.3*0.9</f>
        <v>13.770000000000001</v>
      </c>
      <c r="E161" s="66">
        <f>3.2*0.9</f>
        <v>2.8800000000000003</v>
      </c>
      <c r="F161" s="66">
        <f>205.9*0.9</f>
        <v>185.31</v>
      </c>
      <c r="G161" s="63" t="s">
        <v>102</v>
      </c>
      <c r="H161" s="13" t="s">
        <v>103</v>
      </c>
    </row>
    <row r="162" spans="1:8" s="4" customFormat="1" ht="12" customHeight="1" x14ac:dyDescent="0.2">
      <c r="A162" s="69" t="s">
        <v>104</v>
      </c>
      <c r="B162" s="24">
        <v>150</v>
      </c>
      <c r="C162" s="26">
        <v>8.6</v>
      </c>
      <c r="D162" s="26">
        <v>6.09</v>
      </c>
      <c r="E162" s="26">
        <v>38.64</v>
      </c>
      <c r="F162" s="26">
        <v>243.75</v>
      </c>
      <c r="G162" s="14" t="s">
        <v>105</v>
      </c>
      <c r="H162" s="13" t="s">
        <v>106</v>
      </c>
    </row>
    <row r="163" spans="1:8" s="4" customFormat="1" x14ac:dyDescent="0.2">
      <c r="A163" s="69" t="s">
        <v>48</v>
      </c>
      <c r="B163" s="14">
        <v>40</v>
      </c>
      <c r="C163" s="24">
        <v>3.2</v>
      </c>
      <c r="D163" s="24">
        <v>0.4</v>
      </c>
      <c r="E163" s="24">
        <v>20.399999999999999</v>
      </c>
      <c r="F163" s="24">
        <v>100</v>
      </c>
      <c r="G163" s="14" t="s">
        <v>46</v>
      </c>
      <c r="H163" s="13" t="s">
        <v>49</v>
      </c>
    </row>
    <row r="164" spans="1:8" s="4" customFormat="1" x14ac:dyDescent="0.2">
      <c r="A164" s="102" t="s">
        <v>57</v>
      </c>
      <c r="B164" s="24">
        <v>222</v>
      </c>
      <c r="C164" s="14">
        <v>0.13</v>
      </c>
      <c r="D164" s="14">
        <v>0.02</v>
      </c>
      <c r="E164" s="14">
        <v>15.2</v>
      </c>
      <c r="F164" s="14">
        <v>62</v>
      </c>
      <c r="G164" s="14" t="s">
        <v>58</v>
      </c>
      <c r="H164" s="69" t="s">
        <v>59</v>
      </c>
    </row>
    <row r="165" spans="1:8" s="4" customFormat="1" x14ac:dyDescent="0.2">
      <c r="A165" s="27" t="s">
        <v>25</v>
      </c>
      <c r="B165" s="28">
        <f>SUM(B161:B164)</f>
        <v>502</v>
      </c>
      <c r="C165" s="58">
        <f>SUM(C161:C164)</f>
        <v>24.619999999999997</v>
      </c>
      <c r="D165" s="58">
        <f>SUM(D161:D164)</f>
        <v>20.279999999999998</v>
      </c>
      <c r="E165" s="58">
        <f>SUM(E161:E164)</f>
        <v>77.12</v>
      </c>
      <c r="F165" s="58">
        <f>SUM(F161:F164)</f>
        <v>591.05999999999995</v>
      </c>
      <c r="G165" s="28"/>
      <c r="H165" s="17"/>
    </row>
    <row r="166" spans="1:8" s="4" customFormat="1" x14ac:dyDescent="0.2">
      <c r="A166" s="72" t="s">
        <v>207</v>
      </c>
      <c r="B166" s="72"/>
      <c r="C166" s="72"/>
      <c r="D166" s="72"/>
      <c r="E166" s="72"/>
      <c r="F166" s="72"/>
      <c r="G166" s="72"/>
      <c r="H166" s="72"/>
    </row>
    <row r="167" spans="1:8" s="4" customFormat="1" ht="12.75" customHeight="1" x14ac:dyDescent="0.2">
      <c r="A167" s="17" t="s">
        <v>128</v>
      </c>
      <c r="B167" s="24">
        <v>200</v>
      </c>
      <c r="C167" s="94">
        <v>1.2</v>
      </c>
      <c r="D167" s="94">
        <v>5.2</v>
      </c>
      <c r="E167" s="94">
        <v>6.5</v>
      </c>
      <c r="F167" s="94">
        <v>77.010000000000005</v>
      </c>
      <c r="G167" s="24" t="s">
        <v>129</v>
      </c>
      <c r="H167" s="102" t="s">
        <v>130</v>
      </c>
    </row>
    <row r="168" spans="1:8" s="18" customFormat="1" ht="12.75" customHeight="1" x14ac:dyDescent="0.2">
      <c r="A168" s="13" t="s">
        <v>21</v>
      </c>
      <c r="B168" s="19">
        <v>215</v>
      </c>
      <c r="C168" s="19">
        <v>7.0000000000000007E-2</v>
      </c>
      <c r="D168" s="19">
        <v>0.02</v>
      </c>
      <c r="E168" s="19">
        <v>15</v>
      </c>
      <c r="F168" s="19">
        <v>60</v>
      </c>
      <c r="G168" s="19" t="s">
        <v>22</v>
      </c>
      <c r="H168" s="22" t="s">
        <v>23</v>
      </c>
    </row>
    <row r="169" spans="1:8" s="18" customFormat="1" x14ac:dyDescent="0.2">
      <c r="A169" s="69" t="s">
        <v>45</v>
      </c>
      <c r="B169" s="24">
        <v>20</v>
      </c>
      <c r="C169" s="24">
        <v>1.3</v>
      </c>
      <c r="D169" s="24">
        <v>0.2</v>
      </c>
      <c r="E169" s="24">
        <v>8.6</v>
      </c>
      <c r="F169" s="24">
        <v>43</v>
      </c>
      <c r="G169" s="26">
        <v>11</v>
      </c>
      <c r="H169" s="13" t="s">
        <v>47</v>
      </c>
    </row>
    <row r="170" spans="1:8" s="4" customFormat="1" x14ac:dyDescent="0.2">
      <c r="A170" s="27" t="s">
        <v>25</v>
      </c>
      <c r="B170" s="28">
        <f>SUM(B167:B169)</f>
        <v>435</v>
      </c>
      <c r="C170" s="58">
        <f>SUM(C167:C169)</f>
        <v>2.5700000000000003</v>
      </c>
      <c r="D170" s="58">
        <f>SUM(D167:D169)</f>
        <v>5.42</v>
      </c>
      <c r="E170" s="58">
        <f>SUM(E167:E169)</f>
        <v>30.1</v>
      </c>
      <c r="F170" s="58">
        <f>SUM(F167:F169)</f>
        <v>180.01</v>
      </c>
      <c r="G170" s="28"/>
      <c r="H170" s="17"/>
    </row>
    <row r="171" spans="1:8" s="4" customFormat="1" x14ac:dyDescent="0.2">
      <c r="A171" s="27" t="s">
        <v>211</v>
      </c>
      <c r="B171" s="28"/>
      <c r="C171" s="58">
        <f>SUM(C165,C170)</f>
        <v>27.189999999999998</v>
      </c>
      <c r="D171" s="58">
        <f t="shared" ref="D171:F171" si="10">SUM(D165,D170)</f>
        <v>25.699999999999996</v>
      </c>
      <c r="E171" s="58">
        <f t="shared" si="10"/>
        <v>107.22</v>
      </c>
      <c r="F171" s="58">
        <f t="shared" si="10"/>
        <v>771.06999999999994</v>
      </c>
      <c r="G171" s="28"/>
      <c r="H171" s="17"/>
    </row>
    <row r="172" spans="1:8" s="4" customFormat="1" x14ac:dyDescent="0.2">
      <c r="A172" s="72" t="s">
        <v>124</v>
      </c>
      <c r="B172" s="72"/>
      <c r="C172" s="72"/>
      <c r="D172" s="72"/>
      <c r="E172" s="72"/>
      <c r="F172" s="72"/>
      <c r="G172" s="72"/>
      <c r="H172" s="72"/>
    </row>
    <row r="173" spans="1:8" s="4" customFormat="1" x14ac:dyDescent="0.2">
      <c r="A173" s="12" t="s">
        <v>2</v>
      </c>
      <c r="B173" s="72" t="s">
        <v>3</v>
      </c>
      <c r="C173" s="72"/>
      <c r="D173" s="72"/>
      <c r="E173" s="72"/>
      <c r="F173" s="72"/>
      <c r="G173" s="12" t="s">
        <v>4</v>
      </c>
      <c r="H173" s="12" t="s">
        <v>5</v>
      </c>
    </row>
    <row r="174" spans="1:8" s="4" customFormat="1" ht="11.45" customHeight="1" x14ac:dyDescent="0.2">
      <c r="A174" s="12"/>
      <c r="B174" s="28" t="s">
        <v>6</v>
      </c>
      <c r="C174" s="28" t="s">
        <v>7</v>
      </c>
      <c r="D174" s="28" t="s">
        <v>8</v>
      </c>
      <c r="E174" s="28" t="s">
        <v>9</v>
      </c>
      <c r="F174" s="28" t="s">
        <v>10</v>
      </c>
      <c r="G174" s="12"/>
      <c r="H174" s="12"/>
    </row>
    <row r="175" spans="1:8" s="4" customFormat="1" x14ac:dyDescent="0.2">
      <c r="A175" s="12" t="s">
        <v>11</v>
      </c>
      <c r="B175" s="12"/>
      <c r="C175" s="12"/>
      <c r="D175" s="12"/>
      <c r="E175" s="12"/>
      <c r="F175" s="12"/>
      <c r="G175" s="12"/>
      <c r="H175" s="12"/>
    </row>
    <row r="176" spans="1:8" s="4" customFormat="1" ht="12.75" customHeight="1" x14ac:dyDescent="0.2">
      <c r="A176" s="115" t="s">
        <v>164</v>
      </c>
      <c r="B176" s="94">
        <v>205</v>
      </c>
      <c r="C176" s="94">
        <v>6.12</v>
      </c>
      <c r="D176" s="94">
        <v>5.56</v>
      </c>
      <c r="E176" s="94">
        <v>50.64</v>
      </c>
      <c r="F176" s="94">
        <v>272.32</v>
      </c>
      <c r="G176" s="94">
        <v>117</v>
      </c>
      <c r="H176" s="115" t="s">
        <v>165</v>
      </c>
    </row>
    <row r="177" spans="1:8" s="4" customFormat="1" ht="11.45" customHeight="1" x14ac:dyDescent="0.2">
      <c r="A177" s="17" t="s">
        <v>15</v>
      </c>
      <c r="B177" s="14">
        <v>30</v>
      </c>
      <c r="C177" s="94">
        <f>4.64/20*30</f>
        <v>6.9599999999999991</v>
      </c>
      <c r="D177" s="94">
        <f>5.9/20*30</f>
        <v>8.8500000000000014</v>
      </c>
      <c r="E177" s="94">
        <v>0</v>
      </c>
      <c r="F177" s="94">
        <f>72/20*30</f>
        <v>108</v>
      </c>
      <c r="G177" s="24" t="s">
        <v>16</v>
      </c>
      <c r="H177" s="17" t="s">
        <v>17</v>
      </c>
    </row>
    <row r="178" spans="1:8" s="4" customFormat="1" x14ac:dyDescent="0.2">
      <c r="A178" s="13" t="s">
        <v>18</v>
      </c>
      <c r="B178" s="24">
        <v>30</v>
      </c>
      <c r="C178" s="94">
        <v>2.85</v>
      </c>
      <c r="D178" s="94">
        <v>0.9</v>
      </c>
      <c r="E178" s="94">
        <v>15.6</v>
      </c>
      <c r="F178" s="94">
        <v>79.5</v>
      </c>
      <c r="G178" s="14" t="s">
        <v>19</v>
      </c>
      <c r="H178" s="95" t="s">
        <v>20</v>
      </c>
    </row>
    <row r="179" spans="1:8" s="4" customFormat="1" x14ac:dyDescent="0.2">
      <c r="A179" s="17" t="s">
        <v>54</v>
      </c>
      <c r="B179" s="14">
        <v>100</v>
      </c>
      <c r="C179" s="24">
        <v>0.4</v>
      </c>
      <c r="D179" s="24">
        <v>0.4</v>
      </c>
      <c r="E179" s="24">
        <f>19.6/2</f>
        <v>9.8000000000000007</v>
      </c>
      <c r="F179" s="24">
        <f>94/2</f>
        <v>47</v>
      </c>
      <c r="G179" s="14" t="s">
        <v>55</v>
      </c>
      <c r="H179" s="17" t="s">
        <v>56</v>
      </c>
    </row>
    <row r="180" spans="1:8" s="101" customFormat="1" x14ac:dyDescent="0.2">
      <c r="A180" s="13" t="s">
        <v>21</v>
      </c>
      <c r="B180" s="14">
        <v>215</v>
      </c>
      <c r="C180" s="14">
        <v>7.0000000000000007E-2</v>
      </c>
      <c r="D180" s="14">
        <v>0.02</v>
      </c>
      <c r="E180" s="14">
        <v>15</v>
      </c>
      <c r="F180" s="14">
        <v>60</v>
      </c>
      <c r="G180" s="14" t="s">
        <v>22</v>
      </c>
      <c r="H180" s="17" t="s">
        <v>23</v>
      </c>
    </row>
    <row r="181" spans="1:8" s="4" customFormat="1" x14ac:dyDescent="0.2">
      <c r="A181" s="27" t="s">
        <v>25</v>
      </c>
      <c r="B181" s="28">
        <f>SUM(B176:B180)</f>
        <v>580</v>
      </c>
      <c r="C181" s="58">
        <f>SUM(C176:C180)</f>
        <v>16.399999999999999</v>
      </c>
      <c r="D181" s="58">
        <f>SUM(D176:D180)</f>
        <v>15.73</v>
      </c>
      <c r="E181" s="58">
        <f>SUM(E176:E180)</f>
        <v>91.039999999999992</v>
      </c>
      <c r="F181" s="58">
        <f>SUM(F176:F180)</f>
        <v>566.81999999999994</v>
      </c>
      <c r="G181" s="28"/>
      <c r="H181" s="17"/>
    </row>
    <row r="182" spans="1:8" s="4" customFormat="1" x14ac:dyDescent="0.2">
      <c r="A182" s="72" t="s">
        <v>207</v>
      </c>
      <c r="B182" s="72"/>
      <c r="C182" s="72"/>
      <c r="D182" s="72"/>
      <c r="E182" s="72"/>
      <c r="F182" s="72"/>
      <c r="G182" s="72"/>
      <c r="H182" s="72"/>
    </row>
    <row r="183" spans="1:8" s="4" customFormat="1" x14ac:dyDescent="0.2">
      <c r="A183" s="17" t="s">
        <v>166</v>
      </c>
      <c r="B183" s="14">
        <v>200</v>
      </c>
      <c r="C183" s="24">
        <v>1.53</v>
      </c>
      <c r="D183" s="24">
        <v>5.0999999999999996</v>
      </c>
      <c r="E183" s="24">
        <v>8</v>
      </c>
      <c r="F183" s="24">
        <v>83.9</v>
      </c>
      <c r="G183" s="24" t="s">
        <v>167</v>
      </c>
      <c r="H183" s="13" t="s">
        <v>168</v>
      </c>
    </row>
    <row r="184" spans="1:8" s="18" customFormat="1" ht="12.75" customHeight="1" x14ac:dyDescent="0.2">
      <c r="A184" s="13" t="s">
        <v>21</v>
      </c>
      <c r="B184" s="19">
        <v>215</v>
      </c>
      <c r="C184" s="19">
        <v>7.0000000000000007E-2</v>
      </c>
      <c r="D184" s="19">
        <v>0.02</v>
      </c>
      <c r="E184" s="19">
        <v>15</v>
      </c>
      <c r="F184" s="19">
        <v>60</v>
      </c>
      <c r="G184" s="19" t="s">
        <v>22</v>
      </c>
      <c r="H184" s="22" t="s">
        <v>23</v>
      </c>
    </row>
    <row r="185" spans="1:8" s="18" customFormat="1" x14ac:dyDescent="0.2">
      <c r="A185" s="69" t="s">
        <v>45</v>
      </c>
      <c r="B185" s="24">
        <v>20</v>
      </c>
      <c r="C185" s="24">
        <v>1.3</v>
      </c>
      <c r="D185" s="24">
        <v>0.2</v>
      </c>
      <c r="E185" s="24">
        <v>8.6</v>
      </c>
      <c r="F185" s="24">
        <v>43</v>
      </c>
      <c r="G185" s="26">
        <v>11</v>
      </c>
      <c r="H185" s="13" t="s">
        <v>47</v>
      </c>
    </row>
    <row r="186" spans="1:8" s="4" customFormat="1" x14ac:dyDescent="0.2">
      <c r="A186" s="27" t="s">
        <v>25</v>
      </c>
      <c r="B186" s="28">
        <f>SUM(B183:B185)</f>
        <v>435</v>
      </c>
      <c r="C186" s="58">
        <f>SUM(C183:C185)</f>
        <v>2.9000000000000004</v>
      </c>
      <c r="D186" s="58">
        <f>SUM(D183:D185)</f>
        <v>5.3199999999999994</v>
      </c>
      <c r="E186" s="58">
        <f>SUM(E183:E185)</f>
        <v>31.6</v>
      </c>
      <c r="F186" s="58">
        <f>SUM(F183:F185)</f>
        <v>186.9</v>
      </c>
      <c r="G186" s="28"/>
      <c r="H186" s="17"/>
    </row>
    <row r="187" spans="1:8" s="4" customFormat="1" x14ac:dyDescent="0.2">
      <c r="A187" s="27" t="s">
        <v>211</v>
      </c>
      <c r="B187" s="28"/>
      <c r="C187" s="58">
        <f>SUM(C181,C186)</f>
        <v>19.299999999999997</v>
      </c>
      <c r="D187" s="58">
        <f t="shared" ref="D187:F187" si="11">SUM(D181,D186)</f>
        <v>21.05</v>
      </c>
      <c r="E187" s="58">
        <f t="shared" si="11"/>
        <v>122.63999999999999</v>
      </c>
      <c r="F187" s="58">
        <f t="shared" si="11"/>
        <v>753.71999999999991</v>
      </c>
      <c r="G187" s="28"/>
      <c r="H187" s="17"/>
    </row>
    <row r="193" s="4" customFormat="1" x14ac:dyDescent="0.2"/>
    <row r="194" s="4" customFormat="1" x14ac:dyDescent="0.2"/>
    <row r="195" s="4" customFormat="1" x14ac:dyDescent="0.2"/>
    <row r="196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10" s="4" customFormat="1" x14ac:dyDescent="0.2"/>
    <row r="212" s="4" customFormat="1" x14ac:dyDescent="0.2"/>
    <row r="215" s="4" customFormat="1" x14ac:dyDescent="0.2"/>
    <row r="217" s="4" customFormat="1" x14ac:dyDescent="0.2"/>
    <row r="219" s="4" customFormat="1" x14ac:dyDescent="0.2"/>
    <row r="222" s="4" customFormat="1" x14ac:dyDescent="0.2"/>
    <row r="223" s="4" customFormat="1" x14ac:dyDescent="0.2"/>
    <row r="224" s="4" customFormat="1" x14ac:dyDescent="0.2"/>
    <row r="226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6" s="4" customFormat="1" x14ac:dyDescent="0.2"/>
    <row r="237" s="4" customFormat="1" x14ac:dyDescent="0.2"/>
    <row r="239" s="4" customFormat="1" x14ac:dyDescent="0.2"/>
    <row r="240" s="4" customFormat="1" x14ac:dyDescent="0.2"/>
    <row r="242" s="4" customFormat="1" x14ac:dyDescent="0.2"/>
  </sheetData>
  <mergeCells count="86">
    <mergeCell ref="A175:H175"/>
    <mergeCell ref="A182:H182"/>
    <mergeCell ref="A160:H160"/>
    <mergeCell ref="A166:H166"/>
    <mergeCell ref="A172:H172"/>
    <mergeCell ref="A173:A174"/>
    <mergeCell ref="B173:F173"/>
    <mergeCell ref="G173:G174"/>
    <mergeCell ref="H173:H174"/>
    <mergeCell ref="A145:H145"/>
    <mergeCell ref="A151:H151"/>
    <mergeCell ref="A157:H157"/>
    <mergeCell ref="A158:A159"/>
    <mergeCell ref="B158:F158"/>
    <mergeCell ref="G158:G159"/>
    <mergeCell ref="H158:H159"/>
    <mergeCell ref="A128:H128"/>
    <mergeCell ref="A136:H136"/>
    <mergeCell ref="A142:H142"/>
    <mergeCell ref="A143:A144"/>
    <mergeCell ref="B143:F143"/>
    <mergeCell ref="G143:G144"/>
    <mergeCell ref="H143:H144"/>
    <mergeCell ref="A113:H113"/>
    <mergeCell ref="A119:H119"/>
    <mergeCell ref="A125:H125"/>
    <mergeCell ref="A126:A127"/>
    <mergeCell ref="B126:F126"/>
    <mergeCell ref="G126:G127"/>
    <mergeCell ref="H126:H127"/>
    <mergeCell ref="A98:H98"/>
    <mergeCell ref="A104:H104"/>
    <mergeCell ref="A110:H110"/>
    <mergeCell ref="A111:A112"/>
    <mergeCell ref="B111:F111"/>
    <mergeCell ref="G111:G112"/>
    <mergeCell ref="H111:H112"/>
    <mergeCell ref="A82:H82"/>
    <mergeCell ref="A88:H88"/>
    <mergeCell ref="A94:H94"/>
    <mergeCell ref="A95:H95"/>
    <mergeCell ref="A96:A97"/>
    <mergeCell ref="B96:F96"/>
    <mergeCell ref="G96:G97"/>
    <mergeCell ref="H96:H97"/>
    <mergeCell ref="A66:H66"/>
    <mergeCell ref="A73:H73"/>
    <mergeCell ref="A79:H79"/>
    <mergeCell ref="A80:A81"/>
    <mergeCell ref="B80:F80"/>
    <mergeCell ref="G80:G81"/>
    <mergeCell ref="H80:H81"/>
    <mergeCell ref="A52:H52"/>
    <mergeCell ref="A57:H57"/>
    <mergeCell ref="A63:H63"/>
    <mergeCell ref="A64:A65"/>
    <mergeCell ref="B64:F64"/>
    <mergeCell ref="G64:G65"/>
    <mergeCell ref="H64:H65"/>
    <mergeCell ref="A36:H36"/>
    <mergeCell ref="A43:H43"/>
    <mergeCell ref="A49:H49"/>
    <mergeCell ref="A50:A51"/>
    <mergeCell ref="B50:F50"/>
    <mergeCell ref="G50:G51"/>
    <mergeCell ref="H50:H51"/>
    <mergeCell ref="A21:H21"/>
    <mergeCell ref="A27:H27"/>
    <mergeCell ref="A33:H33"/>
    <mergeCell ref="A34:A35"/>
    <mergeCell ref="B34:F34"/>
    <mergeCell ref="G34:G35"/>
    <mergeCell ref="H34:H35"/>
    <mergeCell ref="A5:H5"/>
    <mergeCell ref="A12:H12"/>
    <mergeCell ref="A18:H18"/>
    <mergeCell ref="A19:A20"/>
    <mergeCell ref="B19:F19"/>
    <mergeCell ref="G19:G20"/>
    <mergeCell ref="H19:H20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3F5DD-FECF-4F0B-A35C-E4638AE3D786}">
  <dimension ref="A1:IQ168"/>
  <sheetViews>
    <sheetView zoomScale="130" zoomScaleNormal="130" workbookViewId="0">
      <selection activeCell="I10" sqref="I10"/>
    </sheetView>
  </sheetViews>
  <sheetFormatPr defaultRowHeight="11.25" x14ac:dyDescent="0.2"/>
  <cols>
    <col min="1" max="1" width="33.42578125" style="4" customWidth="1"/>
    <col min="2" max="2" width="7.7109375" style="4" customWidth="1"/>
    <col min="3" max="3" width="8" style="4" customWidth="1"/>
    <col min="4" max="4" width="8.140625" style="4" customWidth="1"/>
    <col min="5" max="5" width="9.42578125" style="4" customWidth="1"/>
    <col min="6" max="6" width="7.7109375" style="4" customWidth="1"/>
    <col min="7" max="7" width="8.42578125" style="4" customWidth="1"/>
    <col min="8" max="8" width="15.7109375" style="4" customWidth="1"/>
    <col min="9" max="251" width="9.140625" style="4"/>
    <col min="252" max="252" width="33.42578125" style="4" customWidth="1"/>
    <col min="253" max="253" width="7.7109375" style="4" customWidth="1"/>
    <col min="254" max="254" width="8" style="4" customWidth="1"/>
    <col min="255" max="255" width="8.140625" style="4" customWidth="1"/>
    <col min="256" max="256" width="9.42578125" style="4" customWidth="1"/>
    <col min="257" max="260" width="7.7109375" style="4" customWidth="1"/>
    <col min="261" max="261" width="9.42578125" style="4" customWidth="1"/>
    <col min="262" max="262" width="7.7109375" style="4" customWidth="1"/>
    <col min="263" max="263" width="8.42578125" style="4" customWidth="1"/>
    <col min="264" max="264" width="15.7109375" style="4" customWidth="1"/>
    <col min="265" max="507" width="9.140625" style="4"/>
    <col min="508" max="508" width="33.42578125" style="4" customWidth="1"/>
    <col min="509" max="509" width="7.7109375" style="4" customWidth="1"/>
    <col min="510" max="510" width="8" style="4" customWidth="1"/>
    <col min="511" max="511" width="8.140625" style="4" customWidth="1"/>
    <col min="512" max="512" width="9.42578125" style="4" customWidth="1"/>
    <col min="513" max="516" width="7.7109375" style="4" customWidth="1"/>
    <col min="517" max="517" width="9.42578125" style="4" customWidth="1"/>
    <col min="518" max="518" width="7.7109375" style="4" customWidth="1"/>
    <col min="519" max="519" width="8.42578125" style="4" customWidth="1"/>
    <col min="520" max="520" width="15.7109375" style="4" customWidth="1"/>
    <col min="521" max="763" width="9.140625" style="4"/>
    <col min="764" max="764" width="33.42578125" style="4" customWidth="1"/>
    <col min="765" max="765" width="7.7109375" style="4" customWidth="1"/>
    <col min="766" max="766" width="8" style="4" customWidth="1"/>
    <col min="767" max="767" width="8.140625" style="4" customWidth="1"/>
    <col min="768" max="768" width="9.42578125" style="4" customWidth="1"/>
    <col min="769" max="772" width="7.7109375" style="4" customWidth="1"/>
    <col min="773" max="773" width="9.42578125" style="4" customWidth="1"/>
    <col min="774" max="774" width="7.7109375" style="4" customWidth="1"/>
    <col min="775" max="775" width="8.42578125" style="4" customWidth="1"/>
    <col min="776" max="776" width="15.7109375" style="4" customWidth="1"/>
    <col min="777" max="1019" width="9.140625" style="4"/>
    <col min="1020" max="1020" width="33.42578125" style="4" customWidth="1"/>
    <col min="1021" max="1021" width="7.7109375" style="4" customWidth="1"/>
    <col min="1022" max="1022" width="8" style="4" customWidth="1"/>
    <col min="1023" max="1023" width="8.140625" style="4" customWidth="1"/>
    <col min="1024" max="1024" width="9.42578125" style="4" customWidth="1"/>
    <col min="1025" max="1028" width="7.7109375" style="4" customWidth="1"/>
    <col min="1029" max="1029" width="9.42578125" style="4" customWidth="1"/>
    <col min="1030" max="1030" width="7.7109375" style="4" customWidth="1"/>
    <col min="1031" max="1031" width="8.42578125" style="4" customWidth="1"/>
    <col min="1032" max="1032" width="15.7109375" style="4" customWidth="1"/>
    <col min="1033" max="1275" width="9.140625" style="4"/>
    <col min="1276" max="1276" width="33.42578125" style="4" customWidth="1"/>
    <col min="1277" max="1277" width="7.7109375" style="4" customWidth="1"/>
    <col min="1278" max="1278" width="8" style="4" customWidth="1"/>
    <col min="1279" max="1279" width="8.140625" style="4" customWidth="1"/>
    <col min="1280" max="1280" width="9.42578125" style="4" customWidth="1"/>
    <col min="1281" max="1284" width="7.7109375" style="4" customWidth="1"/>
    <col min="1285" max="1285" width="9.42578125" style="4" customWidth="1"/>
    <col min="1286" max="1286" width="7.7109375" style="4" customWidth="1"/>
    <col min="1287" max="1287" width="8.42578125" style="4" customWidth="1"/>
    <col min="1288" max="1288" width="15.7109375" style="4" customWidth="1"/>
    <col min="1289" max="1531" width="9.140625" style="4"/>
    <col min="1532" max="1532" width="33.42578125" style="4" customWidth="1"/>
    <col min="1533" max="1533" width="7.7109375" style="4" customWidth="1"/>
    <col min="1534" max="1534" width="8" style="4" customWidth="1"/>
    <col min="1535" max="1535" width="8.140625" style="4" customWidth="1"/>
    <col min="1536" max="1536" width="9.42578125" style="4" customWidth="1"/>
    <col min="1537" max="1540" width="7.7109375" style="4" customWidth="1"/>
    <col min="1541" max="1541" width="9.42578125" style="4" customWidth="1"/>
    <col min="1542" max="1542" width="7.7109375" style="4" customWidth="1"/>
    <col min="1543" max="1543" width="8.42578125" style="4" customWidth="1"/>
    <col min="1544" max="1544" width="15.7109375" style="4" customWidth="1"/>
    <col min="1545" max="1787" width="9.140625" style="4"/>
    <col min="1788" max="1788" width="33.42578125" style="4" customWidth="1"/>
    <col min="1789" max="1789" width="7.7109375" style="4" customWidth="1"/>
    <col min="1790" max="1790" width="8" style="4" customWidth="1"/>
    <col min="1791" max="1791" width="8.140625" style="4" customWidth="1"/>
    <col min="1792" max="1792" width="9.42578125" style="4" customWidth="1"/>
    <col min="1793" max="1796" width="7.7109375" style="4" customWidth="1"/>
    <col min="1797" max="1797" width="9.42578125" style="4" customWidth="1"/>
    <col min="1798" max="1798" width="7.7109375" style="4" customWidth="1"/>
    <col min="1799" max="1799" width="8.42578125" style="4" customWidth="1"/>
    <col min="1800" max="1800" width="15.7109375" style="4" customWidth="1"/>
    <col min="1801" max="2043" width="9.140625" style="4"/>
    <col min="2044" max="2044" width="33.42578125" style="4" customWidth="1"/>
    <col min="2045" max="2045" width="7.7109375" style="4" customWidth="1"/>
    <col min="2046" max="2046" width="8" style="4" customWidth="1"/>
    <col min="2047" max="2047" width="8.140625" style="4" customWidth="1"/>
    <col min="2048" max="2048" width="9.42578125" style="4" customWidth="1"/>
    <col min="2049" max="2052" width="7.7109375" style="4" customWidth="1"/>
    <col min="2053" max="2053" width="9.42578125" style="4" customWidth="1"/>
    <col min="2054" max="2054" width="7.7109375" style="4" customWidth="1"/>
    <col min="2055" max="2055" width="8.42578125" style="4" customWidth="1"/>
    <col min="2056" max="2056" width="15.7109375" style="4" customWidth="1"/>
    <col min="2057" max="2299" width="9.140625" style="4"/>
    <col min="2300" max="2300" width="33.42578125" style="4" customWidth="1"/>
    <col min="2301" max="2301" width="7.7109375" style="4" customWidth="1"/>
    <col min="2302" max="2302" width="8" style="4" customWidth="1"/>
    <col min="2303" max="2303" width="8.140625" style="4" customWidth="1"/>
    <col min="2304" max="2304" width="9.42578125" style="4" customWidth="1"/>
    <col min="2305" max="2308" width="7.7109375" style="4" customWidth="1"/>
    <col min="2309" max="2309" width="9.42578125" style="4" customWidth="1"/>
    <col min="2310" max="2310" width="7.7109375" style="4" customWidth="1"/>
    <col min="2311" max="2311" width="8.42578125" style="4" customWidth="1"/>
    <col min="2312" max="2312" width="15.7109375" style="4" customWidth="1"/>
    <col min="2313" max="2555" width="9.140625" style="4"/>
    <col min="2556" max="2556" width="33.42578125" style="4" customWidth="1"/>
    <col min="2557" max="2557" width="7.7109375" style="4" customWidth="1"/>
    <col min="2558" max="2558" width="8" style="4" customWidth="1"/>
    <col min="2559" max="2559" width="8.140625" style="4" customWidth="1"/>
    <col min="2560" max="2560" width="9.42578125" style="4" customWidth="1"/>
    <col min="2561" max="2564" width="7.7109375" style="4" customWidth="1"/>
    <col min="2565" max="2565" width="9.42578125" style="4" customWidth="1"/>
    <col min="2566" max="2566" width="7.7109375" style="4" customWidth="1"/>
    <col min="2567" max="2567" width="8.42578125" style="4" customWidth="1"/>
    <col min="2568" max="2568" width="15.7109375" style="4" customWidth="1"/>
    <col min="2569" max="2811" width="9.140625" style="4"/>
    <col min="2812" max="2812" width="33.42578125" style="4" customWidth="1"/>
    <col min="2813" max="2813" width="7.7109375" style="4" customWidth="1"/>
    <col min="2814" max="2814" width="8" style="4" customWidth="1"/>
    <col min="2815" max="2815" width="8.140625" style="4" customWidth="1"/>
    <col min="2816" max="2816" width="9.42578125" style="4" customWidth="1"/>
    <col min="2817" max="2820" width="7.7109375" style="4" customWidth="1"/>
    <col min="2821" max="2821" width="9.42578125" style="4" customWidth="1"/>
    <col min="2822" max="2822" width="7.7109375" style="4" customWidth="1"/>
    <col min="2823" max="2823" width="8.42578125" style="4" customWidth="1"/>
    <col min="2824" max="2824" width="15.7109375" style="4" customWidth="1"/>
    <col min="2825" max="3067" width="9.140625" style="4"/>
    <col min="3068" max="3068" width="33.42578125" style="4" customWidth="1"/>
    <col min="3069" max="3069" width="7.7109375" style="4" customWidth="1"/>
    <col min="3070" max="3070" width="8" style="4" customWidth="1"/>
    <col min="3071" max="3071" width="8.140625" style="4" customWidth="1"/>
    <col min="3072" max="3072" width="9.42578125" style="4" customWidth="1"/>
    <col min="3073" max="3076" width="7.7109375" style="4" customWidth="1"/>
    <col min="3077" max="3077" width="9.42578125" style="4" customWidth="1"/>
    <col min="3078" max="3078" width="7.7109375" style="4" customWidth="1"/>
    <col min="3079" max="3079" width="8.42578125" style="4" customWidth="1"/>
    <col min="3080" max="3080" width="15.7109375" style="4" customWidth="1"/>
    <col min="3081" max="3323" width="9.140625" style="4"/>
    <col min="3324" max="3324" width="33.42578125" style="4" customWidth="1"/>
    <col min="3325" max="3325" width="7.7109375" style="4" customWidth="1"/>
    <col min="3326" max="3326" width="8" style="4" customWidth="1"/>
    <col min="3327" max="3327" width="8.140625" style="4" customWidth="1"/>
    <col min="3328" max="3328" width="9.42578125" style="4" customWidth="1"/>
    <col min="3329" max="3332" width="7.7109375" style="4" customWidth="1"/>
    <col min="3333" max="3333" width="9.42578125" style="4" customWidth="1"/>
    <col min="3334" max="3334" width="7.7109375" style="4" customWidth="1"/>
    <col min="3335" max="3335" width="8.42578125" style="4" customWidth="1"/>
    <col min="3336" max="3336" width="15.7109375" style="4" customWidth="1"/>
    <col min="3337" max="3579" width="9.140625" style="4"/>
    <col min="3580" max="3580" width="33.42578125" style="4" customWidth="1"/>
    <col min="3581" max="3581" width="7.7109375" style="4" customWidth="1"/>
    <col min="3582" max="3582" width="8" style="4" customWidth="1"/>
    <col min="3583" max="3583" width="8.140625" style="4" customWidth="1"/>
    <col min="3584" max="3584" width="9.42578125" style="4" customWidth="1"/>
    <col min="3585" max="3588" width="7.7109375" style="4" customWidth="1"/>
    <col min="3589" max="3589" width="9.42578125" style="4" customWidth="1"/>
    <col min="3590" max="3590" width="7.7109375" style="4" customWidth="1"/>
    <col min="3591" max="3591" width="8.42578125" style="4" customWidth="1"/>
    <col min="3592" max="3592" width="15.7109375" style="4" customWidth="1"/>
    <col min="3593" max="3835" width="9.140625" style="4"/>
    <col min="3836" max="3836" width="33.42578125" style="4" customWidth="1"/>
    <col min="3837" max="3837" width="7.7109375" style="4" customWidth="1"/>
    <col min="3838" max="3838" width="8" style="4" customWidth="1"/>
    <col min="3839" max="3839" width="8.140625" style="4" customWidth="1"/>
    <col min="3840" max="3840" width="9.42578125" style="4" customWidth="1"/>
    <col min="3841" max="3844" width="7.7109375" style="4" customWidth="1"/>
    <col min="3845" max="3845" width="9.42578125" style="4" customWidth="1"/>
    <col min="3846" max="3846" width="7.7109375" style="4" customWidth="1"/>
    <col min="3847" max="3847" width="8.42578125" style="4" customWidth="1"/>
    <col min="3848" max="3848" width="15.7109375" style="4" customWidth="1"/>
    <col min="3849" max="4091" width="9.140625" style="4"/>
    <col min="4092" max="4092" width="33.42578125" style="4" customWidth="1"/>
    <col min="4093" max="4093" width="7.7109375" style="4" customWidth="1"/>
    <col min="4094" max="4094" width="8" style="4" customWidth="1"/>
    <col min="4095" max="4095" width="8.140625" style="4" customWidth="1"/>
    <col min="4096" max="4096" width="9.42578125" style="4" customWidth="1"/>
    <col min="4097" max="4100" width="7.7109375" style="4" customWidth="1"/>
    <col min="4101" max="4101" width="9.42578125" style="4" customWidth="1"/>
    <col min="4102" max="4102" width="7.7109375" style="4" customWidth="1"/>
    <col min="4103" max="4103" width="8.42578125" style="4" customWidth="1"/>
    <col min="4104" max="4104" width="15.7109375" style="4" customWidth="1"/>
    <col min="4105" max="4347" width="9.140625" style="4"/>
    <col min="4348" max="4348" width="33.42578125" style="4" customWidth="1"/>
    <col min="4349" max="4349" width="7.7109375" style="4" customWidth="1"/>
    <col min="4350" max="4350" width="8" style="4" customWidth="1"/>
    <col min="4351" max="4351" width="8.140625" style="4" customWidth="1"/>
    <col min="4352" max="4352" width="9.42578125" style="4" customWidth="1"/>
    <col min="4353" max="4356" width="7.7109375" style="4" customWidth="1"/>
    <col min="4357" max="4357" width="9.42578125" style="4" customWidth="1"/>
    <col min="4358" max="4358" width="7.7109375" style="4" customWidth="1"/>
    <col min="4359" max="4359" width="8.42578125" style="4" customWidth="1"/>
    <col min="4360" max="4360" width="15.7109375" style="4" customWidth="1"/>
    <col min="4361" max="4603" width="9.140625" style="4"/>
    <col min="4604" max="4604" width="33.42578125" style="4" customWidth="1"/>
    <col min="4605" max="4605" width="7.7109375" style="4" customWidth="1"/>
    <col min="4606" max="4606" width="8" style="4" customWidth="1"/>
    <col min="4607" max="4607" width="8.140625" style="4" customWidth="1"/>
    <col min="4608" max="4608" width="9.42578125" style="4" customWidth="1"/>
    <col min="4609" max="4612" width="7.7109375" style="4" customWidth="1"/>
    <col min="4613" max="4613" width="9.42578125" style="4" customWidth="1"/>
    <col min="4614" max="4614" width="7.7109375" style="4" customWidth="1"/>
    <col min="4615" max="4615" width="8.42578125" style="4" customWidth="1"/>
    <col min="4616" max="4616" width="15.7109375" style="4" customWidth="1"/>
    <col min="4617" max="4859" width="9.140625" style="4"/>
    <col min="4860" max="4860" width="33.42578125" style="4" customWidth="1"/>
    <col min="4861" max="4861" width="7.7109375" style="4" customWidth="1"/>
    <col min="4862" max="4862" width="8" style="4" customWidth="1"/>
    <col min="4863" max="4863" width="8.140625" style="4" customWidth="1"/>
    <col min="4864" max="4864" width="9.42578125" style="4" customWidth="1"/>
    <col min="4865" max="4868" width="7.7109375" style="4" customWidth="1"/>
    <col min="4869" max="4869" width="9.42578125" style="4" customWidth="1"/>
    <col min="4870" max="4870" width="7.7109375" style="4" customWidth="1"/>
    <col min="4871" max="4871" width="8.42578125" style="4" customWidth="1"/>
    <col min="4872" max="4872" width="15.7109375" style="4" customWidth="1"/>
    <col min="4873" max="5115" width="9.140625" style="4"/>
    <col min="5116" max="5116" width="33.42578125" style="4" customWidth="1"/>
    <col min="5117" max="5117" width="7.7109375" style="4" customWidth="1"/>
    <col min="5118" max="5118" width="8" style="4" customWidth="1"/>
    <col min="5119" max="5119" width="8.140625" style="4" customWidth="1"/>
    <col min="5120" max="5120" width="9.42578125" style="4" customWidth="1"/>
    <col min="5121" max="5124" width="7.7109375" style="4" customWidth="1"/>
    <col min="5125" max="5125" width="9.42578125" style="4" customWidth="1"/>
    <col min="5126" max="5126" width="7.7109375" style="4" customWidth="1"/>
    <col min="5127" max="5127" width="8.42578125" style="4" customWidth="1"/>
    <col min="5128" max="5128" width="15.7109375" style="4" customWidth="1"/>
    <col min="5129" max="5371" width="9.140625" style="4"/>
    <col min="5372" max="5372" width="33.42578125" style="4" customWidth="1"/>
    <col min="5373" max="5373" width="7.7109375" style="4" customWidth="1"/>
    <col min="5374" max="5374" width="8" style="4" customWidth="1"/>
    <col min="5375" max="5375" width="8.140625" style="4" customWidth="1"/>
    <col min="5376" max="5376" width="9.42578125" style="4" customWidth="1"/>
    <col min="5377" max="5380" width="7.7109375" style="4" customWidth="1"/>
    <col min="5381" max="5381" width="9.42578125" style="4" customWidth="1"/>
    <col min="5382" max="5382" width="7.7109375" style="4" customWidth="1"/>
    <col min="5383" max="5383" width="8.42578125" style="4" customWidth="1"/>
    <col min="5384" max="5384" width="15.7109375" style="4" customWidth="1"/>
    <col min="5385" max="5627" width="9.140625" style="4"/>
    <col min="5628" max="5628" width="33.42578125" style="4" customWidth="1"/>
    <col min="5629" max="5629" width="7.7109375" style="4" customWidth="1"/>
    <col min="5630" max="5630" width="8" style="4" customWidth="1"/>
    <col min="5631" max="5631" width="8.140625" style="4" customWidth="1"/>
    <col min="5632" max="5632" width="9.42578125" style="4" customWidth="1"/>
    <col min="5633" max="5636" width="7.7109375" style="4" customWidth="1"/>
    <col min="5637" max="5637" width="9.42578125" style="4" customWidth="1"/>
    <col min="5638" max="5638" width="7.7109375" style="4" customWidth="1"/>
    <col min="5639" max="5639" width="8.42578125" style="4" customWidth="1"/>
    <col min="5640" max="5640" width="15.7109375" style="4" customWidth="1"/>
    <col min="5641" max="5883" width="9.140625" style="4"/>
    <col min="5884" max="5884" width="33.42578125" style="4" customWidth="1"/>
    <col min="5885" max="5885" width="7.7109375" style="4" customWidth="1"/>
    <col min="5886" max="5886" width="8" style="4" customWidth="1"/>
    <col min="5887" max="5887" width="8.140625" style="4" customWidth="1"/>
    <col min="5888" max="5888" width="9.42578125" style="4" customWidth="1"/>
    <col min="5889" max="5892" width="7.7109375" style="4" customWidth="1"/>
    <col min="5893" max="5893" width="9.42578125" style="4" customWidth="1"/>
    <col min="5894" max="5894" width="7.7109375" style="4" customWidth="1"/>
    <col min="5895" max="5895" width="8.42578125" style="4" customWidth="1"/>
    <col min="5896" max="5896" width="15.7109375" style="4" customWidth="1"/>
    <col min="5897" max="6139" width="9.140625" style="4"/>
    <col min="6140" max="6140" width="33.42578125" style="4" customWidth="1"/>
    <col min="6141" max="6141" width="7.7109375" style="4" customWidth="1"/>
    <col min="6142" max="6142" width="8" style="4" customWidth="1"/>
    <col min="6143" max="6143" width="8.140625" style="4" customWidth="1"/>
    <col min="6144" max="6144" width="9.42578125" style="4" customWidth="1"/>
    <col min="6145" max="6148" width="7.7109375" style="4" customWidth="1"/>
    <col min="6149" max="6149" width="9.42578125" style="4" customWidth="1"/>
    <col min="6150" max="6150" width="7.7109375" style="4" customWidth="1"/>
    <col min="6151" max="6151" width="8.42578125" style="4" customWidth="1"/>
    <col min="6152" max="6152" width="15.7109375" style="4" customWidth="1"/>
    <col min="6153" max="6395" width="9.140625" style="4"/>
    <col min="6396" max="6396" width="33.42578125" style="4" customWidth="1"/>
    <col min="6397" max="6397" width="7.7109375" style="4" customWidth="1"/>
    <col min="6398" max="6398" width="8" style="4" customWidth="1"/>
    <col min="6399" max="6399" width="8.140625" style="4" customWidth="1"/>
    <col min="6400" max="6400" width="9.42578125" style="4" customWidth="1"/>
    <col min="6401" max="6404" width="7.7109375" style="4" customWidth="1"/>
    <col min="6405" max="6405" width="9.42578125" style="4" customWidth="1"/>
    <col min="6406" max="6406" width="7.7109375" style="4" customWidth="1"/>
    <col min="6407" max="6407" width="8.42578125" style="4" customWidth="1"/>
    <col min="6408" max="6408" width="15.7109375" style="4" customWidth="1"/>
    <col min="6409" max="6651" width="9.140625" style="4"/>
    <col min="6652" max="6652" width="33.42578125" style="4" customWidth="1"/>
    <col min="6653" max="6653" width="7.7109375" style="4" customWidth="1"/>
    <col min="6654" max="6654" width="8" style="4" customWidth="1"/>
    <col min="6655" max="6655" width="8.140625" style="4" customWidth="1"/>
    <col min="6656" max="6656" width="9.42578125" style="4" customWidth="1"/>
    <col min="6657" max="6660" width="7.7109375" style="4" customWidth="1"/>
    <col min="6661" max="6661" width="9.42578125" style="4" customWidth="1"/>
    <col min="6662" max="6662" width="7.7109375" style="4" customWidth="1"/>
    <col min="6663" max="6663" width="8.42578125" style="4" customWidth="1"/>
    <col min="6664" max="6664" width="15.7109375" style="4" customWidth="1"/>
    <col min="6665" max="6907" width="9.140625" style="4"/>
    <col min="6908" max="6908" width="33.42578125" style="4" customWidth="1"/>
    <col min="6909" max="6909" width="7.7109375" style="4" customWidth="1"/>
    <col min="6910" max="6910" width="8" style="4" customWidth="1"/>
    <col min="6911" max="6911" width="8.140625" style="4" customWidth="1"/>
    <col min="6912" max="6912" width="9.42578125" style="4" customWidth="1"/>
    <col min="6913" max="6916" width="7.7109375" style="4" customWidth="1"/>
    <col min="6917" max="6917" width="9.42578125" style="4" customWidth="1"/>
    <col min="6918" max="6918" width="7.7109375" style="4" customWidth="1"/>
    <col min="6919" max="6919" width="8.42578125" style="4" customWidth="1"/>
    <col min="6920" max="6920" width="15.7109375" style="4" customWidth="1"/>
    <col min="6921" max="7163" width="9.140625" style="4"/>
    <col min="7164" max="7164" width="33.42578125" style="4" customWidth="1"/>
    <col min="7165" max="7165" width="7.7109375" style="4" customWidth="1"/>
    <col min="7166" max="7166" width="8" style="4" customWidth="1"/>
    <col min="7167" max="7167" width="8.140625" style="4" customWidth="1"/>
    <col min="7168" max="7168" width="9.42578125" style="4" customWidth="1"/>
    <col min="7169" max="7172" width="7.7109375" style="4" customWidth="1"/>
    <col min="7173" max="7173" width="9.42578125" style="4" customWidth="1"/>
    <col min="7174" max="7174" width="7.7109375" style="4" customWidth="1"/>
    <col min="7175" max="7175" width="8.42578125" style="4" customWidth="1"/>
    <col min="7176" max="7176" width="15.7109375" style="4" customWidth="1"/>
    <col min="7177" max="7419" width="9.140625" style="4"/>
    <col min="7420" max="7420" width="33.42578125" style="4" customWidth="1"/>
    <col min="7421" max="7421" width="7.7109375" style="4" customWidth="1"/>
    <col min="7422" max="7422" width="8" style="4" customWidth="1"/>
    <col min="7423" max="7423" width="8.140625" style="4" customWidth="1"/>
    <col min="7424" max="7424" width="9.42578125" style="4" customWidth="1"/>
    <col min="7425" max="7428" width="7.7109375" style="4" customWidth="1"/>
    <col min="7429" max="7429" width="9.42578125" style="4" customWidth="1"/>
    <col min="7430" max="7430" width="7.7109375" style="4" customWidth="1"/>
    <col min="7431" max="7431" width="8.42578125" style="4" customWidth="1"/>
    <col min="7432" max="7432" width="15.7109375" style="4" customWidth="1"/>
    <col min="7433" max="7675" width="9.140625" style="4"/>
    <col min="7676" max="7676" width="33.42578125" style="4" customWidth="1"/>
    <col min="7677" max="7677" width="7.7109375" style="4" customWidth="1"/>
    <col min="7678" max="7678" width="8" style="4" customWidth="1"/>
    <col min="7679" max="7679" width="8.140625" style="4" customWidth="1"/>
    <col min="7680" max="7680" width="9.42578125" style="4" customWidth="1"/>
    <col min="7681" max="7684" width="7.7109375" style="4" customWidth="1"/>
    <col min="7685" max="7685" width="9.42578125" style="4" customWidth="1"/>
    <col min="7686" max="7686" width="7.7109375" style="4" customWidth="1"/>
    <col min="7687" max="7687" width="8.42578125" style="4" customWidth="1"/>
    <col min="7688" max="7688" width="15.7109375" style="4" customWidth="1"/>
    <col min="7689" max="7931" width="9.140625" style="4"/>
    <col min="7932" max="7932" width="33.42578125" style="4" customWidth="1"/>
    <col min="7933" max="7933" width="7.7109375" style="4" customWidth="1"/>
    <col min="7934" max="7934" width="8" style="4" customWidth="1"/>
    <col min="7935" max="7935" width="8.140625" style="4" customWidth="1"/>
    <col min="7936" max="7936" width="9.42578125" style="4" customWidth="1"/>
    <col min="7937" max="7940" width="7.7109375" style="4" customWidth="1"/>
    <col min="7941" max="7941" width="9.42578125" style="4" customWidth="1"/>
    <col min="7942" max="7942" width="7.7109375" style="4" customWidth="1"/>
    <col min="7943" max="7943" width="8.42578125" style="4" customWidth="1"/>
    <col min="7944" max="7944" width="15.7109375" style="4" customWidth="1"/>
    <col min="7945" max="8187" width="9.140625" style="4"/>
    <col min="8188" max="8188" width="33.42578125" style="4" customWidth="1"/>
    <col min="8189" max="8189" width="7.7109375" style="4" customWidth="1"/>
    <col min="8190" max="8190" width="8" style="4" customWidth="1"/>
    <col min="8191" max="8191" width="8.140625" style="4" customWidth="1"/>
    <col min="8192" max="8192" width="9.42578125" style="4" customWidth="1"/>
    <col min="8193" max="8196" width="7.7109375" style="4" customWidth="1"/>
    <col min="8197" max="8197" width="9.42578125" style="4" customWidth="1"/>
    <col min="8198" max="8198" width="7.7109375" style="4" customWidth="1"/>
    <col min="8199" max="8199" width="8.42578125" style="4" customWidth="1"/>
    <col min="8200" max="8200" width="15.7109375" style="4" customWidth="1"/>
    <col min="8201" max="8443" width="9.140625" style="4"/>
    <col min="8444" max="8444" width="33.42578125" style="4" customWidth="1"/>
    <col min="8445" max="8445" width="7.7109375" style="4" customWidth="1"/>
    <col min="8446" max="8446" width="8" style="4" customWidth="1"/>
    <col min="8447" max="8447" width="8.140625" style="4" customWidth="1"/>
    <col min="8448" max="8448" width="9.42578125" style="4" customWidth="1"/>
    <col min="8449" max="8452" width="7.7109375" style="4" customWidth="1"/>
    <col min="8453" max="8453" width="9.42578125" style="4" customWidth="1"/>
    <col min="8454" max="8454" width="7.7109375" style="4" customWidth="1"/>
    <col min="8455" max="8455" width="8.42578125" style="4" customWidth="1"/>
    <col min="8456" max="8456" width="15.7109375" style="4" customWidth="1"/>
    <col min="8457" max="8699" width="9.140625" style="4"/>
    <col min="8700" max="8700" width="33.42578125" style="4" customWidth="1"/>
    <col min="8701" max="8701" width="7.7109375" style="4" customWidth="1"/>
    <col min="8702" max="8702" width="8" style="4" customWidth="1"/>
    <col min="8703" max="8703" width="8.140625" style="4" customWidth="1"/>
    <col min="8704" max="8704" width="9.42578125" style="4" customWidth="1"/>
    <col min="8705" max="8708" width="7.7109375" style="4" customWidth="1"/>
    <col min="8709" max="8709" width="9.42578125" style="4" customWidth="1"/>
    <col min="8710" max="8710" width="7.7109375" style="4" customWidth="1"/>
    <col min="8711" max="8711" width="8.42578125" style="4" customWidth="1"/>
    <col min="8712" max="8712" width="15.7109375" style="4" customWidth="1"/>
    <col min="8713" max="8955" width="9.140625" style="4"/>
    <col min="8956" max="8956" width="33.42578125" style="4" customWidth="1"/>
    <col min="8957" max="8957" width="7.7109375" style="4" customWidth="1"/>
    <col min="8958" max="8958" width="8" style="4" customWidth="1"/>
    <col min="8959" max="8959" width="8.140625" style="4" customWidth="1"/>
    <col min="8960" max="8960" width="9.42578125" style="4" customWidth="1"/>
    <col min="8961" max="8964" width="7.7109375" style="4" customWidth="1"/>
    <col min="8965" max="8965" width="9.42578125" style="4" customWidth="1"/>
    <col min="8966" max="8966" width="7.7109375" style="4" customWidth="1"/>
    <col min="8967" max="8967" width="8.42578125" style="4" customWidth="1"/>
    <col min="8968" max="8968" width="15.7109375" style="4" customWidth="1"/>
    <col min="8969" max="9211" width="9.140625" style="4"/>
    <col min="9212" max="9212" width="33.42578125" style="4" customWidth="1"/>
    <col min="9213" max="9213" width="7.7109375" style="4" customWidth="1"/>
    <col min="9214" max="9214" width="8" style="4" customWidth="1"/>
    <col min="9215" max="9215" width="8.140625" style="4" customWidth="1"/>
    <col min="9216" max="9216" width="9.42578125" style="4" customWidth="1"/>
    <col min="9217" max="9220" width="7.7109375" style="4" customWidth="1"/>
    <col min="9221" max="9221" width="9.42578125" style="4" customWidth="1"/>
    <col min="9222" max="9222" width="7.7109375" style="4" customWidth="1"/>
    <col min="9223" max="9223" width="8.42578125" style="4" customWidth="1"/>
    <col min="9224" max="9224" width="15.7109375" style="4" customWidth="1"/>
    <col min="9225" max="9467" width="9.140625" style="4"/>
    <col min="9468" max="9468" width="33.42578125" style="4" customWidth="1"/>
    <col min="9469" max="9469" width="7.7109375" style="4" customWidth="1"/>
    <col min="9470" max="9470" width="8" style="4" customWidth="1"/>
    <col min="9471" max="9471" width="8.140625" style="4" customWidth="1"/>
    <col min="9472" max="9472" width="9.42578125" style="4" customWidth="1"/>
    <col min="9473" max="9476" width="7.7109375" style="4" customWidth="1"/>
    <col min="9477" max="9477" width="9.42578125" style="4" customWidth="1"/>
    <col min="9478" max="9478" width="7.7109375" style="4" customWidth="1"/>
    <col min="9479" max="9479" width="8.42578125" style="4" customWidth="1"/>
    <col min="9480" max="9480" width="15.7109375" style="4" customWidth="1"/>
    <col min="9481" max="9723" width="9.140625" style="4"/>
    <col min="9724" max="9724" width="33.42578125" style="4" customWidth="1"/>
    <col min="9725" max="9725" width="7.7109375" style="4" customWidth="1"/>
    <col min="9726" max="9726" width="8" style="4" customWidth="1"/>
    <col min="9727" max="9727" width="8.140625" style="4" customWidth="1"/>
    <col min="9728" max="9728" width="9.42578125" style="4" customWidth="1"/>
    <col min="9729" max="9732" width="7.7109375" style="4" customWidth="1"/>
    <col min="9733" max="9733" width="9.42578125" style="4" customWidth="1"/>
    <col min="9734" max="9734" width="7.7109375" style="4" customWidth="1"/>
    <col min="9735" max="9735" width="8.42578125" style="4" customWidth="1"/>
    <col min="9736" max="9736" width="15.7109375" style="4" customWidth="1"/>
    <col min="9737" max="9979" width="9.140625" style="4"/>
    <col min="9980" max="9980" width="33.42578125" style="4" customWidth="1"/>
    <col min="9981" max="9981" width="7.7109375" style="4" customWidth="1"/>
    <col min="9982" max="9982" width="8" style="4" customWidth="1"/>
    <col min="9983" max="9983" width="8.140625" style="4" customWidth="1"/>
    <col min="9984" max="9984" width="9.42578125" style="4" customWidth="1"/>
    <col min="9985" max="9988" width="7.7109375" style="4" customWidth="1"/>
    <col min="9989" max="9989" width="9.42578125" style="4" customWidth="1"/>
    <col min="9990" max="9990" width="7.7109375" style="4" customWidth="1"/>
    <col min="9991" max="9991" width="8.42578125" style="4" customWidth="1"/>
    <col min="9992" max="9992" width="15.7109375" style="4" customWidth="1"/>
    <col min="9993" max="10235" width="9.140625" style="4"/>
    <col min="10236" max="10236" width="33.42578125" style="4" customWidth="1"/>
    <col min="10237" max="10237" width="7.7109375" style="4" customWidth="1"/>
    <col min="10238" max="10238" width="8" style="4" customWidth="1"/>
    <col min="10239" max="10239" width="8.140625" style="4" customWidth="1"/>
    <col min="10240" max="10240" width="9.42578125" style="4" customWidth="1"/>
    <col min="10241" max="10244" width="7.7109375" style="4" customWidth="1"/>
    <col min="10245" max="10245" width="9.42578125" style="4" customWidth="1"/>
    <col min="10246" max="10246" width="7.7109375" style="4" customWidth="1"/>
    <col min="10247" max="10247" width="8.42578125" style="4" customWidth="1"/>
    <col min="10248" max="10248" width="15.7109375" style="4" customWidth="1"/>
    <col min="10249" max="10491" width="9.140625" style="4"/>
    <col min="10492" max="10492" width="33.42578125" style="4" customWidth="1"/>
    <col min="10493" max="10493" width="7.7109375" style="4" customWidth="1"/>
    <col min="10494" max="10494" width="8" style="4" customWidth="1"/>
    <col min="10495" max="10495" width="8.140625" style="4" customWidth="1"/>
    <col min="10496" max="10496" width="9.42578125" style="4" customWidth="1"/>
    <col min="10497" max="10500" width="7.7109375" style="4" customWidth="1"/>
    <col min="10501" max="10501" width="9.42578125" style="4" customWidth="1"/>
    <col min="10502" max="10502" width="7.7109375" style="4" customWidth="1"/>
    <col min="10503" max="10503" width="8.42578125" style="4" customWidth="1"/>
    <col min="10504" max="10504" width="15.7109375" style="4" customWidth="1"/>
    <col min="10505" max="10747" width="9.140625" style="4"/>
    <col min="10748" max="10748" width="33.42578125" style="4" customWidth="1"/>
    <col min="10749" max="10749" width="7.7109375" style="4" customWidth="1"/>
    <col min="10750" max="10750" width="8" style="4" customWidth="1"/>
    <col min="10751" max="10751" width="8.140625" style="4" customWidth="1"/>
    <col min="10752" max="10752" width="9.42578125" style="4" customWidth="1"/>
    <col min="10753" max="10756" width="7.7109375" style="4" customWidth="1"/>
    <col min="10757" max="10757" width="9.42578125" style="4" customWidth="1"/>
    <col min="10758" max="10758" width="7.7109375" style="4" customWidth="1"/>
    <col min="10759" max="10759" width="8.42578125" style="4" customWidth="1"/>
    <col min="10760" max="10760" width="15.7109375" style="4" customWidth="1"/>
    <col min="10761" max="11003" width="9.140625" style="4"/>
    <col min="11004" max="11004" width="33.42578125" style="4" customWidth="1"/>
    <col min="11005" max="11005" width="7.7109375" style="4" customWidth="1"/>
    <col min="11006" max="11006" width="8" style="4" customWidth="1"/>
    <col min="11007" max="11007" width="8.140625" style="4" customWidth="1"/>
    <col min="11008" max="11008" width="9.42578125" style="4" customWidth="1"/>
    <col min="11009" max="11012" width="7.7109375" style="4" customWidth="1"/>
    <col min="11013" max="11013" width="9.42578125" style="4" customWidth="1"/>
    <col min="11014" max="11014" width="7.7109375" style="4" customWidth="1"/>
    <col min="11015" max="11015" width="8.42578125" style="4" customWidth="1"/>
    <col min="11016" max="11016" width="15.7109375" style="4" customWidth="1"/>
    <col min="11017" max="11259" width="9.140625" style="4"/>
    <col min="11260" max="11260" width="33.42578125" style="4" customWidth="1"/>
    <col min="11261" max="11261" width="7.7109375" style="4" customWidth="1"/>
    <col min="11262" max="11262" width="8" style="4" customWidth="1"/>
    <col min="11263" max="11263" width="8.140625" style="4" customWidth="1"/>
    <col min="11264" max="11264" width="9.42578125" style="4" customWidth="1"/>
    <col min="11265" max="11268" width="7.7109375" style="4" customWidth="1"/>
    <col min="11269" max="11269" width="9.42578125" style="4" customWidth="1"/>
    <col min="11270" max="11270" width="7.7109375" style="4" customWidth="1"/>
    <col min="11271" max="11271" width="8.42578125" style="4" customWidth="1"/>
    <col min="11272" max="11272" width="15.7109375" style="4" customWidth="1"/>
    <col min="11273" max="11515" width="9.140625" style="4"/>
    <col min="11516" max="11516" width="33.42578125" style="4" customWidth="1"/>
    <col min="11517" max="11517" width="7.7109375" style="4" customWidth="1"/>
    <col min="11518" max="11518" width="8" style="4" customWidth="1"/>
    <col min="11519" max="11519" width="8.140625" style="4" customWidth="1"/>
    <col min="11520" max="11520" width="9.42578125" style="4" customWidth="1"/>
    <col min="11521" max="11524" width="7.7109375" style="4" customWidth="1"/>
    <col min="11525" max="11525" width="9.42578125" style="4" customWidth="1"/>
    <col min="11526" max="11526" width="7.7109375" style="4" customWidth="1"/>
    <col min="11527" max="11527" width="8.42578125" style="4" customWidth="1"/>
    <col min="11528" max="11528" width="15.7109375" style="4" customWidth="1"/>
    <col min="11529" max="11771" width="9.140625" style="4"/>
    <col min="11772" max="11772" width="33.42578125" style="4" customWidth="1"/>
    <col min="11773" max="11773" width="7.7109375" style="4" customWidth="1"/>
    <col min="11774" max="11774" width="8" style="4" customWidth="1"/>
    <col min="11775" max="11775" width="8.140625" style="4" customWidth="1"/>
    <col min="11776" max="11776" width="9.42578125" style="4" customWidth="1"/>
    <col min="11777" max="11780" width="7.7109375" style="4" customWidth="1"/>
    <col min="11781" max="11781" width="9.42578125" style="4" customWidth="1"/>
    <col min="11782" max="11782" width="7.7109375" style="4" customWidth="1"/>
    <col min="11783" max="11783" width="8.42578125" style="4" customWidth="1"/>
    <col min="11784" max="11784" width="15.7109375" style="4" customWidth="1"/>
    <col min="11785" max="12027" width="9.140625" style="4"/>
    <col min="12028" max="12028" width="33.42578125" style="4" customWidth="1"/>
    <col min="12029" max="12029" width="7.7109375" style="4" customWidth="1"/>
    <col min="12030" max="12030" width="8" style="4" customWidth="1"/>
    <col min="12031" max="12031" width="8.140625" style="4" customWidth="1"/>
    <col min="12032" max="12032" width="9.42578125" style="4" customWidth="1"/>
    <col min="12033" max="12036" width="7.7109375" style="4" customWidth="1"/>
    <col min="12037" max="12037" width="9.42578125" style="4" customWidth="1"/>
    <col min="12038" max="12038" width="7.7109375" style="4" customWidth="1"/>
    <col min="12039" max="12039" width="8.42578125" style="4" customWidth="1"/>
    <col min="12040" max="12040" width="15.7109375" style="4" customWidth="1"/>
    <col min="12041" max="12283" width="9.140625" style="4"/>
    <col min="12284" max="12284" width="33.42578125" style="4" customWidth="1"/>
    <col min="12285" max="12285" width="7.7109375" style="4" customWidth="1"/>
    <col min="12286" max="12286" width="8" style="4" customWidth="1"/>
    <col min="12287" max="12287" width="8.140625" style="4" customWidth="1"/>
    <col min="12288" max="12288" width="9.42578125" style="4" customWidth="1"/>
    <col min="12289" max="12292" width="7.7109375" style="4" customWidth="1"/>
    <col min="12293" max="12293" width="9.42578125" style="4" customWidth="1"/>
    <col min="12294" max="12294" width="7.7109375" style="4" customWidth="1"/>
    <col min="12295" max="12295" width="8.42578125" style="4" customWidth="1"/>
    <col min="12296" max="12296" width="15.7109375" style="4" customWidth="1"/>
    <col min="12297" max="12539" width="9.140625" style="4"/>
    <col min="12540" max="12540" width="33.42578125" style="4" customWidth="1"/>
    <col min="12541" max="12541" width="7.7109375" style="4" customWidth="1"/>
    <col min="12542" max="12542" width="8" style="4" customWidth="1"/>
    <col min="12543" max="12543" width="8.140625" style="4" customWidth="1"/>
    <col min="12544" max="12544" width="9.42578125" style="4" customWidth="1"/>
    <col min="12545" max="12548" width="7.7109375" style="4" customWidth="1"/>
    <col min="12549" max="12549" width="9.42578125" style="4" customWidth="1"/>
    <col min="12550" max="12550" width="7.7109375" style="4" customWidth="1"/>
    <col min="12551" max="12551" width="8.42578125" style="4" customWidth="1"/>
    <col min="12552" max="12552" width="15.7109375" style="4" customWidth="1"/>
    <col min="12553" max="12795" width="9.140625" style="4"/>
    <col min="12796" max="12796" width="33.42578125" style="4" customWidth="1"/>
    <col min="12797" max="12797" width="7.7109375" style="4" customWidth="1"/>
    <col min="12798" max="12798" width="8" style="4" customWidth="1"/>
    <col min="12799" max="12799" width="8.140625" style="4" customWidth="1"/>
    <col min="12800" max="12800" width="9.42578125" style="4" customWidth="1"/>
    <col min="12801" max="12804" width="7.7109375" style="4" customWidth="1"/>
    <col min="12805" max="12805" width="9.42578125" style="4" customWidth="1"/>
    <col min="12806" max="12806" width="7.7109375" style="4" customWidth="1"/>
    <col min="12807" max="12807" width="8.42578125" style="4" customWidth="1"/>
    <col min="12808" max="12808" width="15.7109375" style="4" customWidth="1"/>
    <col min="12809" max="13051" width="9.140625" style="4"/>
    <col min="13052" max="13052" width="33.42578125" style="4" customWidth="1"/>
    <col min="13053" max="13053" width="7.7109375" style="4" customWidth="1"/>
    <col min="13054" max="13054" width="8" style="4" customWidth="1"/>
    <col min="13055" max="13055" width="8.140625" style="4" customWidth="1"/>
    <col min="13056" max="13056" width="9.42578125" style="4" customWidth="1"/>
    <col min="13057" max="13060" width="7.7109375" style="4" customWidth="1"/>
    <col min="13061" max="13061" width="9.42578125" style="4" customWidth="1"/>
    <col min="13062" max="13062" width="7.7109375" style="4" customWidth="1"/>
    <col min="13063" max="13063" width="8.42578125" style="4" customWidth="1"/>
    <col min="13064" max="13064" width="15.7109375" style="4" customWidth="1"/>
    <col min="13065" max="13307" width="9.140625" style="4"/>
    <col min="13308" max="13308" width="33.42578125" style="4" customWidth="1"/>
    <col min="13309" max="13309" width="7.7109375" style="4" customWidth="1"/>
    <col min="13310" max="13310" width="8" style="4" customWidth="1"/>
    <col min="13311" max="13311" width="8.140625" style="4" customWidth="1"/>
    <col min="13312" max="13312" width="9.42578125" style="4" customWidth="1"/>
    <col min="13313" max="13316" width="7.7109375" style="4" customWidth="1"/>
    <col min="13317" max="13317" width="9.42578125" style="4" customWidth="1"/>
    <col min="13318" max="13318" width="7.7109375" style="4" customWidth="1"/>
    <col min="13319" max="13319" width="8.42578125" style="4" customWidth="1"/>
    <col min="13320" max="13320" width="15.7109375" style="4" customWidth="1"/>
    <col min="13321" max="13563" width="9.140625" style="4"/>
    <col min="13564" max="13564" width="33.42578125" style="4" customWidth="1"/>
    <col min="13565" max="13565" width="7.7109375" style="4" customWidth="1"/>
    <col min="13566" max="13566" width="8" style="4" customWidth="1"/>
    <col min="13567" max="13567" width="8.140625" style="4" customWidth="1"/>
    <col min="13568" max="13568" width="9.42578125" style="4" customWidth="1"/>
    <col min="13569" max="13572" width="7.7109375" style="4" customWidth="1"/>
    <col min="13573" max="13573" width="9.42578125" style="4" customWidth="1"/>
    <col min="13574" max="13574" width="7.7109375" style="4" customWidth="1"/>
    <col min="13575" max="13575" width="8.42578125" style="4" customWidth="1"/>
    <col min="13576" max="13576" width="15.7109375" style="4" customWidth="1"/>
    <col min="13577" max="13819" width="9.140625" style="4"/>
    <col min="13820" max="13820" width="33.42578125" style="4" customWidth="1"/>
    <col min="13821" max="13821" width="7.7109375" style="4" customWidth="1"/>
    <col min="13822" max="13822" width="8" style="4" customWidth="1"/>
    <col min="13823" max="13823" width="8.140625" style="4" customWidth="1"/>
    <col min="13824" max="13824" width="9.42578125" style="4" customWidth="1"/>
    <col min="13825" max="13828" width="7.7109375" style="4" customWidth="1"/>
    <col min="13829" max="13829" width="9.42578125" style="4" customWidth="1"/>
    <col min="13830" max="13830" width="7.7109375" style="4" customWidth="1"/>
    <col min="13831" max="13831" width="8.42578125" style="4" customWidth="1"/>
    <col min="13832" max="13832" width="15.7109375" style="4" customWidth="1"/>
    <col min="13833" max="14075" width="9.140625" style="4"/>
    <col min="14076" max="14076" width="33.42578125" style="4" customWidth="1"/>
    <col min="14077" max="14077" width="7.7109375" style="4" customWidth="1"/>
    <col min="14078" max="14078" width="8" style="4" customWidth="1"/>
    <col min="14079" max="14079" width="8.140625" style="4" customWidth="1"/>
    <col min="14080" max="14080" width="9.42578125" style="4" customWidth="1"/>
    <col min="14081" max="14084" width="7.7109375" style="4" customWidth="1"/>
    <col min="14085" max="14085" width="9.42578125" style="4" customWidth="1"/>
    <col min="14086" max="14086" width="7.7109375" style="4" customWidth="1"/>
    <col min="14087" max="14087" width="8.42578125" style="4" customWidth="1"/>
    <col min="14088" max="14088" width="15.7109375" style="4" customWidth="1"/>
    <col min="14089" max="14331" width="9.140625" style="4"/>
    <col min="14332" max="14332" width="33.42578125" style="4" customWidth="1"/>
    <col min="14333" max="14333" width="7.7109375" style="4" customWidth="1"/>
    <col min="14334" max="14334" width="8" style="4" customWidth="1"/>
    <col min="14335" max="14335" width="8.140625" style="4" customWidth="1"/>
    <col min="14336" max="14336" width="9.42578125" style="4" customWidth="1"/>
    <col min="14337" max="14340" width="7.7109375" style="4" customWidth="1"/>
    <col min="14341" max="14341" width="9.42578125" style="4" customWidth="1"/>
    <col min="14342" max="14342" width="7.7109375" style="4" customWidth="1"/>
    <col min="14343" max="14343" width="8.42578125" style="4" customWidth="1"/>
    <col min="14344" max="14344" width="15.7109375" style="4" customWidth="1"/>
    <col min="14345" max="14587" width="9.140625" style="4"/>
    <col min="14588" max="14588" width="33.42578125" style="4" customWidth="1"/>
    <col min="14589" max="14589" width="7.7109375" style="4" customWidth="1"/>
    <col min="14590" max="14590" width="8" style="4" customWidth="1"/>
    <col min="14591" max="14591" width="8.140625" style="4" customWidth="1"/>
    <col min="14592" max="14592" width="9.42578125" style="4" customWidth="1"/>
    <col min="14593" max="14596" width="7.7109375" style="4" customWidth="1"/>
    <col min="14597" max="14597" width="9.42578125" style="4" customWidth="1"/>
    <col min="14598" max="14598" width="7.7109375" style="4" customWidth="1"/>
    <col min="14599" max="14599" width="8.42578125" style="4" customWidth="1"/>
    <col min="14600" max="14600" width="15.7109375" style="4" customWidth="1"/>
    <col min="14601" max="14843" width="9.140625" style="4"/>
    <col min="14844" max="14844" width="33.42578125" style="4" customWidth="1"/>
    <col min="14845" max="14845" width="7.7109375" style="4" customWidth="1"/>
    <col min="14846" max="14846" width="8" style="4" customWidth="1"/>
    <col min="14847" max="14847" width="8.140625" style="4" customWidth="1"/>
    <col min="14848" max="14848" width="9.42578125" style="4" customWidth="1"/>
    <col min="14849" max="14852" width="7.7109375" style="4" customWidth="1"/>
    <col min="14853" max="14853" width="9.42578125" style="4" customWidth="1"/>
    <col min="14854" max="14854" width="7.7109375" style="4" customWidth="1"/>
    <col min="14855" max="14855" width="8.42578125" style="4" customWidth="1"/>
    <col min="14856" max="14856" width="15.7109375" style="4" customWidth="1"/>
    <col min="14857" max="15099" width="9.140625" style="4"/>
    <col min="15100" max="15100" width="33.42578125" style="4" customWidth="1"/>
    <col min="15101" max="15101" width="7.7109375" style="4" customWidth="1"/>
    <col min="15102" max="15102" width="8" style="4" customWidth="1"/>
    <col min="15103" max="15103" width="8.140625" style="4" customWidth="1"/>
    <col min="15104" max="15104" width="9.42578125" style="4" customWidth="1"/>
    <col min="15105" max="15108" width="7.7109375" style="4" customWidth="1"/>
    <col min="15109" max="15109" width="9.42578125" style="4" customWidth="1"/>
    <col min="15110" max="15110" width="7.7109375" style="4" customWidth="1"/>
    <col min="15111" max="15111" width="8.42578125" style="4" customWidth="1"/>
    <col min="15112" max="15112" width="15.7109375" style="4" customWidth="1"/>
    <col min="15113" max="15355" width="9.140625" style="4"/>
    <col min="15356" max="15356" width="33.42578125" style="4" customWidth="1"/>
    <col min="15357" max="15357" width="7.7109375" style="4" customWidth="1"/>
    <col min="15358" max="15358" width="8" style="4" customWidth="1"/>
    <col min="15359" max="15359" width="8.140625" style="4" customWidth="1"/>
    <col min="15360" max="15360" width="9.42578125" style="4" customWidth="1"/>
    <col min="15361" max="15364" width="7.7109375" style="4" customWidth="1"/>
    <col min="15365" max="15365" width="9.42578125" style="4" customWidth="1"/>
    <col min="15366" max="15366" width="7.7109375" style="4" customWidth="1"/>
    <col min="15367" max="15367" width="8.42578125" style="4" customWidth="1"/>
    <col min="15368" max="15368" width="15.7109375" style="4" customWidth="1"/>
    <col min="15369" max="15611" width="9.140625" style="4"/>
    <col min="15612" max="15612" width="33.42578125" style="4" customWidth="1"/>
    <col min="15613" max="15613" width="7.7109375" style="4" customWidth="1"/>
    <col min="15614" max="15614" width="8" style="4" customWidth="1"/>
    <col min="15615" max="15615" width="8.140625" style="4" customWidth="1"/>
    <col min="15616" max="15616" width="9.42578125" style="4" customWidth="1"/>
    <col min="15617" max="15620" width="7.7109375" style="4" customWidth="1"/>
    <col min="15621" max="15621" width="9.42578125" style="4" customWidth="1"/>
    <col min="15622" max="15622" width="7.7109375" style="4" customWidth="1"/>
    <col min="15623" max="15623" width="8.42578125" style="4" customWidth="1"/>
    <col min="15624" max="15624" width="15.7109375" style="4" customWidth="1"/>
    <col min="15625" max="15867" width="9.140625" style="4"/>
    <col min="15868" max="15868" width="33.42578125" style="4" customWidth="1"/>
    <col min="15869" max="15869" width="7.7109375" style="4" customWidth="1"/>
    <col min="15870" max="15870" width="8" style="4" customWidth="1"/>
    <col min="15871" max="15871" width="8.140625" style="4" customWidth="1"/>
    <col min="15872" max="15872" width="9.42578125" style="4" customWidth="1"/>
    <col min="15873" max="15876" width="7.7109375" style="4" customWidth="1"/>
    <col min="15877" max="15877" width="9.42578125" style="4" customWidth="1"/>
    <col min="15878" max="15878" width="7.7109375" style="4" customWidth="1"/>
    <col min="15879" max="15879" width="8.42578125" style="4" customWidth="1"/>
    <col min="15880" max="15880" width="15.7109375" style="4" customWidth="1"/>
    <col min="15881" max="16123" width="9.140625" style="4"/>
    <col min="16124" max="16124" width="33.42578125" style="4" customWidth="1"/>
    <col min="16125" max="16125" width="7.7109375" style="4" customWidth="1"/>
    <col min="16126" max="16126" width="8" style="4" customWidth="1"/>
    <col min="16127" max="16127" width="8.140625" style="4" customWidth="1"/>
    <col min="16128" max="16128" width="9.42578125" style="4" customWidth="1"/>
    <col min="16129" max="16132" width="7.7109375" style="4" customWidth="1"/>
    <col min="16133" max="16133" width="9.42578125" style="4" customWidth="1"/>
    <col min="16134" max="16134" width="7.7109375" style="4" customWidth="1"/>
    <col min="16135" max="16135" width="8.42578125" style="4" customWidth="1"/>
    <col min="16136" max="16136" width="15.7109375" style="4" customWidth="1"/>
    <col min="16137" max="16384" width="9.140625" style="4"/>
  </cols>
  <sheetData>
    <row r="1" spans="1:251" s="4" customForma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251" s="4" customFormat="1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251" s="4" customFormat="1" x14ac:dyDescent="0.2">
      <c r="A3" s="8" t="s">
        <v>2</v>
      </c>
      <c r="B3" s="5" t="s">
        <v>3</v>
      </c>
      <c r="C3" s="6"/>
      <c r="D3" s="6"/>
      <c r="E3" s="6"/>
      <c r="F3" s="7"/>
      <c r="G3" s="8" t="s">
        <v>4</v>
      </c>
      <c r="H3" s="8" t="s">
        <v>5</v>
      </c>
    </row>
    <row r="4" spans="1:251" s="4" customFormat="1" ht="12" customHeight="1" x14ac:dyDescent="0.2">
      <c r="A4" s="9"/>
      <c r="B4" s="10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9"/>
      <c r="H4" s="9"/>
    </row>
    <row r="5" spans="1:251" s="4" customFormat="1" x14ac:dyDescent="0.2">
      <c r="A5" s="12" t="s">
        <v>232</v>
      </c>
      <c r="B5" s="12"/>
      <c r="C5" s="12"/>
      <c r="D5" s="12"/>
      <c r="E5" s="12"/>
      <c r="F5" s="12"/>
      <c r="G5" s="12"/>
      <c r="H5" s="12"/>
    </row>
    <row r="6" spans="1:251" s="18" customFormat="1" x14ac:dyDescent="0.2">
      <c r="A6" s="13" t="s">
        <v>30</v>
      </c>
      <c r="B6" s="14">
        <v>90</v>
      </c>
      <c r="C6" s="15">
        <v>10.6</v>
      </c>
      <c r="D6" s="15">
        <v>12.6</v>
      </c>
      <c r="E6" s="15">
        <v>9.06</v>
      </c>
      <c r="F6" s="15">
        <v>207.09</v>
      </c>
      <c r="G6" s="16" t="s">
        <v>31</v>
      </c>
      <c r="H6" s="17" t="s">
        <v>32</v>
      </c>
    </row>
    <row r="7" spans="1:251" s="4" customFormat="1" x14ac:dyDescent="0.2">
      <c r="A7" s="13" t="s">
        <v>36</v>
      </c>
      <c r="B7" s="14">
        <v>150</v>
      </c>
      <c r="C7" s="19">
        <v>3.06</v>
      </c>
      <c r="D7" s="19">
        <v>4.8</v>
      </c>
      <c r="E7" s="19">
        <v>20.440000000000001</v>
      </c>
      <c r="F7" s="19">
        <v>137.25</v>
      </c>
      <c r="G7" s="20" t="s">
        <v>37</v>
      </c>
      <c r="H7" s="13" t="s">
        <v>38</v>
      </c>
    </row>
    <row r="8" spans="1:251" s="4" customFormat="1" x14ac:dyDescent="0.2">
      <c r="A8" s="13" t="s">
        <v>21</v>
      </c>
      <c r="B8" s="19">
        <v>215</v>
      </c>
      <c r="C8" s="19">
        <v>7.0000000000000007E-2</v>
      </c>
      <c r="D8" s="19">
        <v>0.02</v>
      </c>
      <c r="E8" s="19">
        <v>15</v>
      </c>
      <c r="F8" s="19">
        <v>60</v>
      </c>
      <c r="G8" s="21" t="s">
        <v>22</v>
      </c>
      <c r="H8" s="22" t="s">
        <v>23</v>
      </c>
    </row>
    <row r="9" spans="1:251" s="4" customFormat="1" x14ac:dyDescent="0.2">
      <c r="A9" s="23" t="s">
        <v>45</v>
      </c>
      <c r="B9" s="24">
        <v>20</v>
      </c>
      <c r="C9" s="25">
        <v>1.3</v>
      </c>
      <c r="D9" s="25">
        <v>0.2</v>
      </c>
      <c r="E9" s="25">
        <v>8.6</v>
      </c>
      <c r="F9" s="25">
        <v>43</v>
      </c>
      <c r="G9" s="26">
        <v>11</v>
      </c>
      <c r="H9" s="13" t="s">
        <v>47</v>
      </c>
    </row>
    <row r="10" spans="1:251" s="4" customFormat="1" x14ac:dyDescent="0.2">
      <c r="A10" s="27" t="s">
        <v>25</v>
      </c>
      <c r="B10" s="28">
        <f t="shared" ref="B10:F10" si="0">SUM(B6:B9)</f>
        <v>475</v>
      </c>
      <c r="C10" s="29">
        <f t="shared" si="0"/>
        <v>15.030000000000001</v>
      </c>
      <c r="D10" s="29">
        <f t="shared" si="0"/>
        <v>17.619999999999997</v>
      </c>
      <c r="E10" s="29">
        <f t="shared" si="0"/>
        <v>53.1</v>
      </c>
      <c r="F10" s="29">
        <f t="shared" si="0"/>
        <v>447.34000000000003</v>
      </c>
      <c r="G10" s="28"/>
      <c r="H10" s="17"/>
    </row>
    <row r="11" spans="1:251" s="4" customFormat="1" x14ac:dyDescent="0.2">
      <c r="A11" s="1" t="s">
        <v>233</v>
      </c>
      <c r="B11" s="2"/>
      <c r="C11" s="30"/>
      <c r="D11" s="30"/>
      <c r="E11" s="30"/>
      <c r="F11" s="30"/>
      <c r="G11" s="2"/>
      <c r="H11" s="3"/>
    </row>
    <row r="12" spans="1:251" s="4" customFormat="1" ht="23.25" customHeight="1" x14ac:dyDescent="0.2">
      <c r="A12" s="31" t="s">
        <v>219</v>
      </c>
      <c r="B12" s="32">
        <v>100</v>
      </c>
      <c r="C12" s="33">
        <v>8.7100000000000009</v>
      </c>
      <c r="D12" s="33">
        <v>9.68</v>
      </c>
      <c r="E12" s="33">
        <v>58.08</v>
      </c>
      <c r="F12" s="33">
        <v>361.74</v>
      </c>
      <c r="G12" s="34" t="s">
        <v>175</v>
      </c>
      <c r="H12" s="35" t="s">
        <v>176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s="4" customFormat="1" x14ac:dyDescent="0.2">
      <c r="A13" s="17" t="s">
        <v>54</v>
      </c>
      <c r="B13" s="37">
        <v>100</v>
      </c>
      <c r="C13" s="24">
        <v>0.4</v>
      </c>
      <c r="D13" s="24">
        <v>0.4</v>
      </c>
      <c r="E13" s="24">
        <f>19.6/2</f>
        <v>9.8000000000000007</v>
      </c>
      <c r="F13" s="24">
        <f>94/2</f>
        <v>47</v>
      </c>
      <c r="G13" s="38" t="s">
        <v>55</v>
      </c>
      <c r="H13" s="17" t="s">
        <v>56</v>
      </c>
    </row>
    <row r="14" spans="1:251" s="4" customFormat="1" x14ac:dyDescent="0.2">
      <c r="A14" s="39" t="s">
        <v>169</v>
      </c>
      <c r="B14" s="40">
        <v>200</v>
      </c>
      <c r="C14" s="41">
        <v>0.6</v>
      </c>
      <c r="D14" s="41">
        <v>0.4</v>
      </c>
      <c r="E14" s="41">
        <v>32.6</v>
      </c>
      <c r="F14" s="41">
        <v>136.4</v>
      </c>
      <c r="G14" s="42" t="s">
        <v>170</v>
      </c>
      <c r="H14" s="43" t="s">
        <v>171</v>
      </c>
    </row>
    <row r="15" spans="1:251" s="4" customFormat="1" x14ac:dyDescent="0.2">
      <c r="A15" s="44" t="s">
        <v>25</v>
      </c>
      <c r="B15" s="45">
        <f>SUM(B12:B14)</f>
        <v>400</v>
      </c>
      <c r="C15" s="45">
        <f t="shared" ref="C15:F15" si="1">SUM(C12:C14)</f>
        <v>9.7100000000000009</v>
      </c>
      <c r="D15" s="45">
        <f t="shared" si="1"/>
        <v>10.48</v>
      </c>
      <c r="E15" s="45">
        <f t="shared" si="1"/>
        <v>100.47999999999999</v>
      </c>
      <c r="F15" s="45">
        <f t="shared" si="1"/>
        <v>545.14</v>
      </c>
      <c r="G15" s="46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s="4" customFormat="1" x14ac:dyDescent="0.2">
      <c r="A16" s="49" t="s">
        <v>50</v>
      </c>
      <c r="B16" s="6"/>
      <c r="C16" s="6"/>
      <c r="D16" s="6"/>
      <c r="E16" s="6"/>
      <c r="F16" s="6"/>
      <c r="G16" s="50"/>
      <c r="H16" s="51"/>
    </row>
    <row r="17" spans="1:251" s="4" customFormat="1" ht="10.15" customHeight="1" x14ac:dyDescent="0.2">
      <c r="A17" s="8" t="s">
        <v>2</v>
      </c>
      <c r="B17" s="5" t="s">
        <v>3</v>
      </c>
      <c r="C17" s="6"/>
      <c r="D17" s="6"/>
      <c r="E17" s="6"/>
      <c r="F17" s="7"/>
      <c r="G17" s="8" t="s">
        <v>4</v>
      </c>
      <c r="H17" s="8" t="s">
        <v>5</v>
      </c>
    </row>
    <row r="18" spans="1:251" s="4" customFormat="1" ht="15" customHeight="1" x14ac:dyDescent="0.2">
      <c r="A18" s="52"/>
      <c r="B18" s="10" t="s">
        <v>6</v>
      </c>
      <c r="C18" s="11" t="s">
        <v>7</v>
      </c>
      <c r="D18" s="11" t="s">
        <v>8</v>
      </c>
      <c r="E18" s="11" t="s">
        <v>9</v>
      </c>
      <c r="F18" s="11" t="s">
        <v>10</v>
      </c>
      <c r="G18" s="52"/>
      <c r="H18" s="52"/>
      <c r="M18" s="4" t="s">
        <v>181</v>
      </c>
    </row>
    <row r="19" spans="1:251" s="4" customFormat="1" x14ac:dyDescent="0.2">
      <c r="A19" s="12" t="s">
        <v>232</v>
      </c>
      <c r="B19" s="12"/>
      <c r="C19" s="12"/>
      <c r="D19" s="12"/>
      <c r="E19" s="12"/>
      <c r="F19" s="12"/>
      <c r="G19" s="12"/>
      <c r="H19" s="12"/>
    </row>
    <row r="20" spans="1:251" s="4" customFormat="1" x14ac:dyDescent="0.2">
      <c r="A20" s="17" t="s">
        <v>92</v>
      </c>
      <c r="B20" s="53">
        <v>220</v>
      </c>
      <c r="C20" s="54">
        <v>14.88</v>
      </c>
      <c r="D20" s="54">
        <v>17.510000000000002</v>
      </c>
      <c r="E20" s="54">
        <v>37.520000000000003</v>
      </c>
      <c r="F20" s="54">
        <v>367.84</v>
      </c>
      <c r="G20" s="14" t="s">
        <v>93</v>
      </c>
      <c r="H20" s="17" t="s">
        <v>94</v>
      </c>
    </row>
    <row r="21" spans="1:251" s="4" customFormat="1" x14ac:dyDescent="0.2">
      <c r="A21" s="55" t="s">
        <v>57</v>
      </c>
      <c r="B21" s="33">
        <v>222</v>
      </c>
      <c r="C21" s="56">
        <v>0.13</v>
      </c>
      <c r="D21" s="56">
        <v>0.02</v>
      </c>
      <c r="E21" s="57">
        <v>15.2</v>
      </c>
      <c r="F21" s="56">
        <v>62</v>
      </c>
      <c r="G21" s="34" t="s">
        <v>58</v>
      </c>
      <c r="H21" s="23" t="s">
        <v>59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</row>
    <row r="22" spans="1:251" s="4" customFormat="1" x14ac:dyDescent="0.2">
      <c r="A22" s="23" t="s">
        <v>45</v>
      </c>
      <c r="B22" s="24">
        <v>20</v>
      </c>
      <c r="C22" s="25">
        <v>1.3</v>
      </c>
      <c r="D22" s="25">
        <v>0.2</v>
      </c>
      <c r="E22" s="25">
        <v>8.6</v>
      </c>
      <c r="F22" s="25">
        <v>43</v>
      </c>
      <c r="G22" s="26">
        <v>11</v>
      </c>
      <c r="H22" s="13" t="s">
        <v>47</v>
      </c>
    </row>
    <row r="23" spans="1:251" s="4" customFormat="1" x14ac:dyDescent="0.2">
      <c r="A23" s="27" t="s">
        <v>25</v>
      </c>
      <c r="B23" s="28">
        <f t="shared" ref="B23:F23" si="2">SUM(B20:B22)</f>
        <v>462</v>
      </c>
      <c r="C23" s="58">
        <f t="shared" si="2"/>
        <v>16.310000000000002</v>
      </c>
      <c r="D23" s="58">
        <f t="shared" si="2"/>
        <v>17.73</v>
      </c>
      <c r="E23" s="58">
        <f t="shared" si="2"/>
        <v>61.32</v>
      </c>
      <c r="F23" s="58">
        <f t="shared" si="2"/>
        <v>472.84</v>
      </c>
      <c r="G23" s="28"/>
      <c r="H23" s="17"/>
    </row>
    <row r="24" spans="1:251" s="4" customFormat="1" x14ac:dyDescent="0.2">
      <c r="A24" s="1" t="s">
        <v>233</v>
      </c>
      <c r="B24" s="2"/>
      <c r="C24" s="30"/>
      <c r="D24" s="30"/>
      <c r="E24" s="30"/>
      <c r="F24" s="30"/>
      <c r="G24" s="2"/>
      <c r="H24" s="3"/>
    </row>
    <row r="25" spans="1:251" s="4" customFormat="1" x14ac:dyDescent="0.2">
      <c r="A25" s="31" t="s">
        <v>183</v>
      </c>
      <c r="B25" s="59">
        <v>80</v>
      </c>
      <c r="C25" s="33">
        <v>9.5399999999999991</v>
      </c>
      <c r="D25" s="33">
        <v>11.9</v>
      </c>
      <c r="E25" s="33">
        <v>40.9</v>
      </c>
      <c r="F25" s="33">
        <v>300.8</v>
      </c>
      <c r="G25" s="60" t="s">
        <v>184</v>
      </c>
      <c r="H25" s="35" t="s">
        <v>185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</row>
    <row r="26" spans="1:251" s="4" customFormat="1" x14ac:dyDescent="0.2">
      <c r="A26" s="17" t="s">
        <v>54</v>
      </c>
      <c r="B26" s="37">
        <v>100</v>
      </c>
      <c r="C26" s="24">
        <v>0.4</v>
      </c>
      <c r="D26" s="24">
        <v>0.4</v>
      </c>
      <c r="E26" s="24">
        <f>19.6/2</f>
        <v>9.8000000000000007</v>
      </c>
      <c r="F26" s="24">
        <f>94/2</f>
        <v>47</v>
      </c>
      <c r="G26" s="38" t="s">
        <v>55</v>
      </c>
      <c r="H26" s="17" t="s">
        <v>56</v>
      </c>
    </row>
    <row r="27" spans="1:251" s="4" customFormat="1" x14ac:dyDescent="0.2">
      <c r="A27" s="39" t="s">
        <v>169</v>
      </c>
      <c r="B27" s="40">
        <v>200</v>
      </c>
      <c r="C27" s="41">
        <v>0.6</v>
      </c>
      <c r="D27" s="41">
        <v>0.4</v>
      </c>
      <c r="E27" s="41">
        <v>32.6</v>
      </c>
      <c r="F27" s="41">
        <v>136.4</v>
      </c>
      <c r="G27" s="42" t="s">
        <v>170</v>
      </c>
      <c r="H27" s="43" t="s">
        <v>171</v>
      </c>
    </row>
    <row r="28" spans="1:251" s="4" customFormat="1" x14ac:dyDescent="0.2">
      <c r="A28" s="44" t="s">
        <v>25</v>
      </c>
      <c r="B28" s="45">
        <f>SUM(B25:B27)</f>
        <v>380</v>
      </c>
      <c r="C28" s="45">
        <f t="shared" ref="C28:F28" si="3">SUM(C25:C27)</f>
        <v>10.54</v>
      </c>
      <c r="D28" s="45">
        <f t="shared" si="3"/>
        <v>12.700000000000001</v>
      </c>
      <c r="E28" s="45">
        <f t="shared" si="3"/>
        <v>83.300000000000011</v>
      </c>
      <c r="F28" s="45">
        <f t="shared" si="3"/>
        <v>484.20000000000005</v>
      </c>
      <c r="G28" s="46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</row>
    <row r="29" spans="1:251" s="4" customFormat="1" x14ac:dyDescent="0.2">
      <c r="A29" s="5" t="s">
        <v>72</v>
      </c>
      <c r="B29" s="6"/>
      <c r="C29" s="6"/>
      <c r="D29" s="6"/>
      <c r="E29" s="6"/>
      <c r="F29" s="6"/>
      <c r="G29" s="6"/>
      <c r="H29" s="7"/>
    </row>
    <row r="30" spans="1:251" s="4" customFormat="1" x14ac:dyDescent="0.2">
      <c r="A30" s="8" t="s">
        <v>2</v>
      </c>
      <c r="B30" s="5" t="s">
        <v>3</v>
      </c>
      <c r="C30" s="6"/>
      <c r="D30" s="6"/>
      <c r="E30" s="6"/>
      <c r="F30" s="6"/>
      <c r="G30" s="8" t="s">
        <v>4</v>
      </c>
      <c r="H30" s="8" t="s">
        <v>5</v>
      </c>
    </row>
    <row r="31" spans="1:251" s="4" customFormat="1" ht="15" customHeight="1" x14ac:dyDescent="0.2">
      <c r="A31" s="52"/>
      <c r="B31" s="10" t="s">
        <v>6</v>
      </c>
      <c r="C31" s="11" t="s">
        <v>7</v>
      </c>
      <c r="D31" s="11" t="s">
        <v>8</v>
      </c>
      <c r="E31" s="11" t="s">
        <v>9</v>
      </c>
      <c r="F31" s="11" t="s">
        <v>10</v>
      </c>
      <c r="G31" s="52"/>
      <c r="H31" s="52"/>
    </row>
    <row r="32" spans="1:251" s="4" customFormat="1" x14ac:dyDescent="0.2">
      <c r="A32" s="12" t="s">
        <v>232</v>
      </c>
      <c r="B32" s="12"/>
      <c r="C32" s="12"/>
      <c r="D32" s="12"/>
      <c r="E32" s="12"/>
      <c r="F32" s="12"/>
      <c r="G32" s="12"/>
      <c r="H32" s="12"/>
    </row>
    <row r="33" spans="1:251" s="4" customFormat="1" ht="12.75" customHeight="1" x14ac:dyDescent="0.2">
      <c r="A33" s="22" t="s">
        <v>82</v>
      </c>
      <c r="B33" s="37">
        <v>90</v>
      </c>
      <c r="C33" s="61">
        <v>15.9</v>
      </c>
      <c r="D33" s="61">
        <v>11.4</v>
      </c>
      <c r="E33" s="61">
        <v>10.4</v>
      </c>
      <c r="F33" s="61">
        <v>207.9</v>
      </c>
      <c r="G33" s="62" t="s">
        <v>83</v>
      </c>
      <c r="H33" s="13" t="s">
        <v>84</v>
      </c>
    </row>
    <row r="34" spans="1:251" s="4" customFormat="1" ht="12" customHeight="1" x14ac:dyDescent="0.2">
      <c r="A34" s="22" t="s">
        <v>156</v>
      </c>
      <c r="B34" s="14">
        <v>0</v>
      </c>
      <c r="C34" s="24">
        <v>0</v>
      </c>
      <c r="D34" s="24">
        <v>0</v>
      </c>
      <c r="E34" s="24">
        <v>0</v>
      </c>
      <c r="F34" s="24">
        <v>0</v>
      </c>
      <c r="G34" s="63" t="s">
        <v>157</v>
      </c>
      <c r="H34" s="13" t="s">
        <v>158</v>
      </c>
    </row>
    <row r="35" spans="1:251" s="4" customFormat="1" ht="23.25" customHeight="1" x14ac:dyDescent="0.2">
      <c r="A35" s="17" t="s">
        <v>85</v>
      </c>
      <c r="B35" s="37">
        <v>150</v>
      </c>
      <c r="C35" s="24">
        <v>3.65</v>
      </c>
      <c r="D35" s="24">
        <v>5.37</v>
      </c>
      <c r="E35" s="24">
        <v>36.68</v>
      </c>
      <c r="F35" s="24">
        <v>209.7</v>
      </c>
      <c r="G35" s="64" t="s">
        <v>86</v>
      </c>
      <c r="H35" s="22" t="s">
        <v>87</v>
      </c>
    </row>
    <row r="36" spans="1:251" s="4" customFormat="1" x14ac:dyDescent="0.2">
      <c r="A36" s="13" t="s">
        <v>21</v>
      </c>
      <c r="B36" s="19">
        <v>215</v>
      </c>
      <c r="C36" s="19">
        <v>7.0000000000000007E-2</v>
      </c>
      <c r="D36" s="19">
        <v>0.02</v>
      </c>
      <c r="E36" s="19">
        <v>15</v>
      </c>
      <c r="F36" s="19">
        <v>60</v>
      </c>
      <c r="G36" s="21" t="s">
        <v>22</v>
      </c>
      <c r="H36" s="22" t="s">
        <v>23</v>
      </c>
    </row>
    <row r="37" spans="1:251" s="4" customFormat="1" x14ac:dyDescent="0.2">
      <c r="A37" s="23" t="s">
        <v>45</v>
      </c>
      <c r="B37" s="24">
        <v>20</v>
      </c>
      <c r="C37" s="25">
        <v>1.3</v>
      </c>
      <c r="D37" s="25">
        <v>0.2</v>
      </c>
      <c r="E37" s="25">
        <v>8.6</v>
      </c>
      <c r="F37" s="25">
        <v>43</v>
      </c>
      <c r="G37" s="26">
        <v>11</v>
      </c>
      <c r="H37" s="13" t="s">
        <v>47</v>
      </c>
    </row>
    <row r="38" spans="1:251" s="4" customFormat="1" x14ac:dyDescent="0.2">
      <c r="A38" s="27" t="s">
        <v>25</v>
      </c>
      <c r="B38" s="28">
        <f t="shared" ref="B38:F38" si="4">SUM(B33:B37)</f>
        <v>475</v>
      </c>
      <c r="C38" s="58">
        <f t="shared" si="4"/>
        <v>20.92</v>
      </c>
      <c r="D38" s="58">
        <f t="shared" si="4"/>
        <v>16.989999999999998</v>
      </c>
      <c r="E38" s="58">
        <f t="shared" si="4"/>
        <v>70.679999999999993</v>
      </c>
      <c r="F38" s="58">
        <f t="shared" si="4"/>
        <v>520.6</v>
      </c>
      <c r="G38" s="28"/>
      <c r="H38" s="17"/>
    </row>
    <row r="39" spans="1:251" s="4" customFormat="1" x14ac:dyDescent="0.2">
      <c r="A39" s="1" t="s">
        <v>233</v>
      </c>
      <c r="B39" s="2"/>
      <c r="C39" s="30"/>
      <c r="D39" s="30"/>
      <c r="E39" s="30"/>
      <c r="F39" s="30"/>
      <c r="G39" s="2"/>
      <c r="H39" s="3"/>
    </row>
    <row r="40" spans="1:251" s="68" customFormat="1" x14ac:dyDescent="0.2">
      <c r="A40" s="23" t="s">
        <v>186</v>
      </c>
      <c r="B40" s="65">
        <v>100</v>
      </c>
      <c r="C40" s="66">
        <v>8.64</v>
      </c>
      <c r="D40" s="66">
        <v>9.85</v>
      </c>
      <c r="E40" s="66">
        <v>45.53</v>
      </c>
      <c r="F40" s="66">
        <v>292.98</v>
      </c>
      <c r="G40" s="67" t="s">
        <v>187</v>
      </c>
      <c r="H40" s="31" t="s">
        <v>188</v>
      </c>
    </row>
    <row r="41" spans="1:251" s="4" customFormat="1" x14ac:dyDescent="0.2">
      <c r="A41" s="17" t="s">
        <v>54</v>
      </c>
      <c r="B41" s="37">
        <v>100</v>
      </c>
      <c r="C41" s="24">
        <v>0.4</v>
      </c>
      <c r="D41" s="24">
        <v>0.4</v>
      </c>
      <c r="E41" s="24">
        <f>19.6/2</f>
        <v>9.8000000000000007</v>
      </c>
      <c r="F41" s="24">
        <f>94/2</f>
        <v>47</v>
      </c>
      <c r="G41" s="38" t="s">
        <v>55</v>
      </c>
      <c r="H41" s="17" t="s">
        <v>56</v>
      </c>
    </row>
    <row r="42" spans="1:251" s="4" customFormat="1" x14ac:dyDescent="0.2">
      <c r="A42" s="39" t="s">
        <v>169</v>
      </c>
      <c r="B42" s="40">
        <v>200</v>
      </c>
      <c r="C42" s="41">
        <v>0.6</v>
      </c>
      <c r="D42" s="41">
        <v>0.4</v>
      </c>
      <c r="E42" s="41">
        <v>32.6</v>
      </c>
      <c r="F42" s="41">
        <v>136.4</v>
      </c>
      <c r="G42" s="42" t="s">
        <v>170</v>
      </c>
      <c r="H42" s="43" t="s">
        <v>171</v>
      </c>
    </row>
    <row r="43" spans="1:251" s="4" customFormat="1" x14ac:dyDescent="0.2">
      <c r="A43" s="44" t="s">
        <v>25</v>
      </c>
      <c r="B43" s="45">
        <f>SUM(B40:B42)</f>
        <v>400</v>
      </c>
      <c r="C43" s="45">
        <f t="shared" ref="C43:F43" si="5">SUM(C40:C42)</f>
        <v>9.64</v>
      </c>
      <c r="D43" s="45">
        <f t="shared" si="5"/>
        <v>10.65</v>
      </c>
      <c r="E43" s="45">
        <f t="shared" si="5"/>
        <v>87.93</v>
      </c>
      <c r="F43" s="45">
        <f t="shared" si="5"/>
        <v>476.38</v>
      </c>
      <c r="G43" s="46"/>
      <c r="H43" s="47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</row>
    <row r="44" spans="1:251" s="4" customFormat="1" x14ac:dyDescent="0.2">
      <c r="A44" s="49" t="s">
        <v>91</v>
      </c>
      <c r="B44" s="6"/>
      <c r="C44" s="6"/>
      <c r="D44" s="6"/>
      <c r="E44" s="6"/>
      <c r="F44" s="6"/>
      <c r="G44" s="50"/>
      <c r="H44" s="51"/>
    </row>
    <row r="45" spans="1:251" s="4" customFormat="1" x14ac:dyDescent="0.2">
      <c r="A45" s="8" t="s">
        <v>2</v>
      </c>
      <c r="B45" s="5" t="s">
        <v>3</v>
      </c>
      <c r="C45" s="6"/>
      <c r="D45" s="6"/>
      <c r="E45" s="6"/>
      <c r="F45" s="6"/>
      <c r="G45" s="8" t="s">
        <v>4</v>
      </c>
      <c r="H45" s="8" t="s">
        <v>5</v>
      </c>
    </row>
    <row r="46" spans="1:251" s="4" customFormat="1" ht="13.5" customHeight="1" x14ac:dyDescent="0.2">
      <c r="A46" s="52"/>
      <c r="B46" s="10" t="s">
        <v>6</v>
      </c>
      <c r="C46" s="11" t="s">
        <v>7</v>
      </c>
      <c r="D46" s="11" t="s">
        <v>8</v>
      </c>
      <c r="E46" s="11" t="s">
        <v>9</v>
      </c>
      <c r="F46" s="11" t="s">
        <v>10</v>
      </c>
      <c r="G46" s="52"/>
      <c r="H46" s="52"/>
    </row>
    <row r="47" spans="1:251" s="4" customFormat="1" x14ac:dyDescent="0.2">
      <c r="A47" s="12" t="s">
        <v>232</v>
      </c>
      <c r="B47" s="12"/>
      <c r="C47" s="12"/>
      <c r="D47" s="12"/>
      <c r="E47" s="12"/>
      <c r="F47" s="12"/>
      <c r="G47" s="12"/>
      <c r="H47" s="12"/>
    </row>
    <row r="48" spans="1:251" s="4" customFormat="1" x14ac:dyDescent="0.2">
      <c r="A48" s="13" t="s">
        <v>159</v>
      </c>
      <c r="B48" s="14">
        <v>90</v>
      </c>
      <c r="C48" s="24">
        <v>11.1</v>
      </c>
      <c r="D48" s="24">
        <v>14.26</v>
      </c>
      <c r="E48" s="24">
        <v>10.199999999999999</v>
      </c>
      <c r="F48" s="24">
        <v>215.87</v>
      </c>
      <c r="G48" s="20" t="s">
        <v>234</v>
      </c>
      <c r="H48" s="17" t="s">
        <v>161</v>
      </c>
    </row>
    <row r="49" spans="1:251" s="4" customFormat="1" ht="12" customHeight="1" x14ac:dyDescent="0.2">
      <c r="A49" s="69" t="s">
        <v>104</v>
      </c>
      <c r="B49" s="53">
        <v>150</v>
      </c>
      <c r="C49" s="24">
        <v>8.6</v>
      </c>
      <c r="D49" s="24">
        <v>6.09</v>
      </c>
      <c r="E49" s="24">
        <v>38.64</v>
      </c>
      <c r="F49" s="24">
        <v>243.75</v>
      </c>
      <c r="G49" s="64" t="s">
        <v>105</v>
      </c>
      <c r="H49" s="70" t="s">
        <v>106</v>
      </c>
    </row>
    <row r="50" spans="1:251" s="4" customFormat="1" x14ac:dyDescent="0.2">
      <c r="A50" s="13" t="s">
        <v>21</v>
      </c>
      <c r="B50" s="19">
        <v>215</v>
      </c>
      <c r="C50" s="14">
        <v>7.0000000000000007E-2</v>
      </c>
      <c r="D50" s="14">
        <v>0.02</v>
      </c>
      <c r="E50" s="14">
        <v>15</v>
      </c>
      <c r="F50" s="14">
        <v>60</v>
      </c>
      <c r="G50" s="21" t="s">
        <v>22</v>
      </c>
      <c r="H50" s="22" t="s">
        <v>23</v>
      </c>
    </row>
    <row r="51" spans="1:251" s="4" customFormat="1" x14ac:dyDescent="0.2">
      <c r="A51" s="23" t="s">
        <v>45</v>
      </c>
      <c r="B51" s="24">
        <v>20</v>
      </c>
      <c r="C51" s="25">
        <v>1.3</v>
      </c>
      <c r="D51" s="25">
        <v>0.2</v>
      </c>
      <c r="E51" s="25">
        <v>8.6</v>
      </c>
      <c r="F51" s="25">
        <v>43</v>
      </c>
      <c r="G51" s="26">
        <v>11</v>
      </c>
      <c r="H51" s="13" t="s">
        <v>47</v>
      </c>
    </row>
    <row r="52" spans="1:251" s="4" customFormat="1" x14ac:dyDescent="0.2">
      <c r="A52" s="27" t="s">
        <v>25</v>
      </c>
      <c r="B52" s="28">
        <f t="shared" ref="B52:F52" si="6">SUM(B48:B51)</f>
        <v>475</v>
      </c>
      <c r="C52" s="58">
        <f t="shared" si="6"/>
        <v>21.07</v>
      </c>
      <c r="D52" s="58">
        <f t="shared" si="6"/>
        <v>20.57</v>
      </c>
      <c r="E52" s="58">
        <f t="shared" si="6"/>
        <v>72.44</v>
      </c>
      <c r="F52" s="58">
        <f t="shared" si="6"/>
        <v>562.62</v>
      </c>
      <c r="G52" s="28"/>
      <c r="H52" s="17"/>
    </row>
    <row r="53" spans="1:251" s="4" customFormat="1" x14ac:dyDescent="0.2">
      <c r="A53" s="1" t="s">
        <v>233</v>
      </c>
      <c r="B53" s="2"/>
      <c r="C53" s="30"/>
      <c r="D53" s="30"/>
      <c r="E53" s="30"/>
      <c r="F53" s="30"/>
      <c r="G53" s="2"/>
      <c r="H53" s="3"/>
    </row>
    <row r="54" spans="1:251" s="68" customFormat="1" x14ac:dyDescent="0.2">
      <c r="A54" s="23" t="s">
        <v>223</v>
      </c>
      <c r="B54" s="65">
        <v>100</v>
      </c>
      <c r="C54" s="66">
        <v>8.5</v>
      </c>
      <c r="D54" s="66">
        <v>7.98</v>
      </c>
      <c r="E54" s="66">
        <v>38.880000000000003</v>
      </c>
      <c r="F54" s="66">
        <v>244.8</v>
      </c>
      <c r="G54" s="67" t="s">
        <v>193</v>
      </c>
      <c r="H54" s="71" t="s">
        <v>194</v>
      </c>
    </row>
    <row r="55" spans="1:251" s="4" customFormat="1" x14ac:dyDescent="0.2">
      <c r="A55" s="17" t="s">
        <v>54</v>
      </c>
      <c r="B55" s="37">
        <v>100</v>
      </c>
      <c r="C55" s="24">
        <v>0.4</v>
      </c>
      <c r="D55" s="24">
        <v>0.4</v>
      </c>
      <c r="E55" s="24">
        <f>19.6/2</f>
        <v>9.8000000000000007</v>
      </c>
      <c r="F55" s="24">
        <f>94/2</f>
        <v>47</v>
      </c>
      <c r="G55" s="38" t="s">
        <v>55</v>
      </c>
      <c r="H55" s="17" t="s">
        <v>56</v>
      </c>
    </row>
    <row r="56" spans="1:251" s="4" customFormat="1" x14ac:dyDescent="0.2">
      <c r="A56" s="39" t="s">
        <v>169</v>
      </c>
      <c r="B56" s="40">
        <v>200</v>
      </c>
      <c r="C56" s="41">
        <v>0.6</v>
      </c>
      <c r="D56" s="41">
        <v>0.4</v>
      </c>
      <c r="E56" s="41">
        <v>32.6</v>
      </c>
      <c r="F56" s="41">
        <v>136.4</v>
      </c>
      <c r="G56" s="42" t="s">
        <v>170</v>
      </c>
      <c r="H56" s="43" t="s">
        <v>171</v>
      </c>
    </row>
    <row r="57" spans="1:251" s="4" customFormat="1" x14ac:dyDescent="0.2">
      <c r="A57" s="44" t="s">
        <v>25</v>
      </c>
      <c r="B57" s="45">
        <f t="shared" ref="B57:F57" si="7">SUM(B54:B56)</f>
        <v>400</v>
      </c>
      <c r="C57" s="45">
        <f t="shared" si="7"/>
        <v>9.5</v>
      </c>
      <c r="D57" s="45">
        <f t="shared" si="7"/>
        <v>8.7800000000000011</v>
      </c>
      <c r="E57" s="45">
        <f t="shared" si="7"/>
        <v>81.28</v>
      </c>
      <c r="F57" s="45">
        <f t="shared" si="7"/>
        <v>428.20000000000005</v>
      </c>
      <c r="G57" s="46"/>
      <c r="H57" s="47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</row>
    <row r="58" spans="1:251" s="4" customFormat="1" x14ac:dyDescent="0.2">
      <c r="A58" s="72" t="s">
        <v>111</v>
      </c>
      <c r="B58" s="72"/>
      <c r="C58" s="72"/>
      <c r="D58" s="72"/>
      <c r="E58" s="72"/>
      <c r="F58" s="72"/>
      <c r="G58" s="72"/>
      <c r="H58" s="72"/>
    </row>
    <row r="59" spans="1:251" s="4" customFormat="1" x14ac:dyDescent="0.2">
      <c r="A59" s="8" t="s">
        <v>2</v>
      </c>
      <c r="B59" s="5" t="s">
        <v>3</v>
      </c>
      <c r="C59" s="6"/>
      <c r="D59" s="6"/>
      <c r="E59" s="6"/>
      <c r="F59" s="6"/>
      <c r="G59" s="8" t="s">
        <v>4</v>
      </c>
      <c r="H59" s="8" t="s">
        <v>5</v>
      </c>
    </row>
    <row r="60" spans="1:251" s="4" customFormat="1" ht="13.5" customHeight="1" x14ac:dyDescent="0.2">
      <c r="A60" s="52"/>
      <c r="B60" s="10" t="s">
        <v>6</v>
      </c>
      <c r="C60" s="11" t="s">
        <v>7</v>
      </c>
      <c r="D60" s="11" t="s">
        <v>8</v>
      </c>
      <c r="E60" s="11" t="s">
        <v>9</v>
      </c>
      <c r="F60" s="11" t="s">
        <v>10</v>
      </c>
      <c r="G60" s="52"/>
      <c r="H60" s="52"/>
    </row>
    <row r="61" spans="1:251" s="4" customFormat="1" x14ac:dyDescent="0.2">
      <c r="A61" s="12" t="s">
        <v>232</v>
      </c>
      <c r="B61" s="12"/>
      <c r="C61" s="12"/>
      <c r="D61" s="12"/>
      <c r="E61" s="12"/>
      <c r="F61" s="12"/>
      <c r="G61" s="12"/>
      <c r="H61" s="12"/>
    </row>
    <row r="62" spans="1:251" s="4" customFormat="1" ht="12" customHeight="1" x14ac:dyDescent="0.2">
      <c r="A62" s="73" t="s">
        <v>117</v>
      </c>
      <c r="B62" s="74">
        <v>150</v>
      </c>
      <c r="C62" s="75">
        <v>9.8000000000000007</v>
      </c>
      <c r="D62" s="75">
        <v>6</v>
      </c>
      <c r="E62" s="75">
        <v>9.4</v>
      </c>
      <c r="F62" s="75">
        <v>130.82</v>
      </c>
      <c r="G62" s="20" t="s">
        <v>118</v>
      </c>
      <c r="H62" s="76" t="s">
        <v>119</v>
      </c>
    </row>
    <row r="63" spans="1:251" s="4" customFormat="1" x14ac:dyDescent="0.2">
      <c r="A63" s="17" t="s">
        <v>120</v>
      </c>
      <c r="B63" s="14">
        <v>150</v>
      </c>
      <c r="C63" s="24">
        <v>3.44</v>
      </c>
      <c r="D63" s="24">
        <v>13.15</v>
      </c>
      <c r="E63" s="24">
        <v>27.92</v>
      </c>
      <c r="F63" s="24">
        <v>243.75</v>
      </c>
      <c r="G63" s="14" t="s">
        <v>212</v>
      </c>
      <c r="H63" s="13" t="s">
        <v>122</v>
      </c>
    </row>
    <row r="64" spans="1:251" s="4" customFormat="1" x14ac:dyDescent="0.2">
      <c r="A64" s="13" t="s">
        <v>21</v>
      </c>
      <c r="B64" s="19">
        <v>215</v>
      </c>
      <c r="C64" s="19">
        <v>7.0000000000000007E-2</v>
      </c>
      <c r="D64" s="19">
        <v>0.02</v>
      </c>
      <c r="E64" s="19">
        <v>15</v>
      </c>
      <c r="F64" s="19">
        <v>60</v>
      </c>
      <c r="G64" s="21" t="s">
        <v>22</v>
      </c>
      <c r="H64" s="22" t="s">
        <v>23</v>
      </c>
    </row>
    <row r="65" spans="1:251" s="4" customFormat="1" x14ac:dyDescent="0.2">
      <c r="A65" s="23" t="s">
        <v>45</v>
      </c>
      <c r="B65" s="24">
        <v>20</v>
      </c>
      <c r="C65" s="25">
        <v>1.3</v>
      </c>
      <c r="D65" s="25">
        <v>0.2</v>
      </c>
      <c r="E65" s="25">
        <v>8.6</v>
      </c>
      <c r="F65" s="25">
        <v>43</v>
      </c>
      <c r="G65" s="26">
        <v>11</v>
      </c>
      <c r="H65" s="13" t="s">
        <v>47</v>
      </c>
    </row>
    <row r="66" spans="1:251" s="4" customFormat="1" x14ac:dyDescent="0.2">
      <c r="A66" s="27" t="s">
        <v>25</v>
      </c>
      <c r="B66" s="28">
        <f t="shared" ref="B66:F66" si="8">SUM(B62:B65)</f>
        <v>535</v>
      </c>
      <c r="C66" s="58">
        <f t="shared" si="8"/>
        <v>14.610000000000001</v>
      </c>
      <c r="D66" s="58">
        <f t="shared" si="8"/>
        <v>19.369999999999997</v>
      </c>
      <c r="E66" s="58">
        <f t="shared" si="8"/>
        <v>60.92</v>
      </c>
      <c r="F66" s="58">
        <f t="shared" si="8"/>
        <v>477.57</v>
      </c>
      <c r="G66" s="28"/>
      <c r="H66" s="17"/>
    </row>
    <row r="67" spans="1:251" s="4" customFormat="1" x14ac:dyDescent="0.2">
      <c r="A67" s="1" t="s">
        <v>233</v>
      </c>
      <c r="B67" s="2"/>
      <c r="C67" s="30"/>
      <c r="D67" s="30"/>
      <c r="E67" s="30"/>
      <c r="F67" s="30"/>
      <c r="G67" s="2"/>
      <c r="H67" s="3"/>
    </row>
    <row r="68" spans="1:251" s="4" customFormat="1" x14ac:dyDescent="0.2">
      <c r="A68" s="77" t="s">
        <v>196</v>
      </c>
      <c r="B68" s="66">
        <v>75</v>
      </c>
      <c r="C68" s="66">
        <v>9.2200000000000006</v>
      </c>
      <c r="D68" s="66">
        <v>9.48</v>
      </c>
      <c r="E68" s="66">
        <v>29.18</v>
      </c>
      <c r="F68" s="66">
        <v>202</v>
      </c>
      <c r="G68" s="78" t="s">
        <v>34</v>
      </c>
      <c r="H68" s="71" t="s">
        <v>197</v>
      </c>
    </row>
    <row r="69" spans="1:251" s="4" customFormat="1" x14ac:dyDescent="0.2">
      <c r="A69" s="17" t="s">
        <v>54</v>
      </c>
      <c r="B69" s="37">
        <v>100</v>
      </c>
      <c r="C69" s="24">
        <v>0.4</v>
      </c>
      <c r="D69" s="24">
        <v>0.4</v>
      </c>
      <c r="E69" s="24">
        <f>19.6/2</f>
        <v>9.8000000000000007</v>
      </c>
      <c r="F69" s="24">
        <f>94/2</f>
        <v>47</v>
      </c>
      <c r="G69" s="38" t="s">
        <v>55</v>
      </c>
      <c r="H69" s="17" t="s">
        <v>56</v>
      </c>
    </row>
    <row r="70" spans="1:251" s="4" customFormat="1" x14ac:dyDescent="0.2">
      <c r="A70" s="39" t="s">
        <v>169</v>
      </c>
      <c r="B70" s="40">
        <v>200</v>
      </c>
      <c r="C70" s="41">
        <v>0.6</v>
      </c>
      <c r="D70" s="41">
        <v>0.4</v>
      </c>
      <c r="E70" s="41">
        <v>32.6</v>
      </c>
      <c r="F70" s="41">
        <v>136.4</v>
      </c>
      <c r="G70" s="42" t="s">
        <v>170</v>
      </c>
      <c r="H70" s="43" t="s">
        <v>171</v>
      </c>
    </row>
    <row r="71" spans="1:251" s="4" customFormat="1" x14ac:dyDescent="0.2">
      <c r="A71" s="44" t="s">
        <v>25</v>
      </c>
      <c r="B71" s="45">
        <f>SUM(B68:B70)</f>
        <v>375</v>
      </c>
      <c r="C71" s="45">
        <f t="shared" ref="C71:F71" si="9">SUM(C68:C70)</f>
        <v>10.220000000000001</v>
      </c>
      <c r="D71" s="45">
        <f t="shared" si="9"/>
        <v>10.280000000000001</v>
      </c>
      <c r="E71" s="45">
        <f t="shared" si="9"/>
        <v>71.580000000000013</v>
      </c>
      <c r="F71" s="45">
        <f t="shared" si="9"/>
        <v>385.4</v>
      </c>
      <c r="G71" s="46"/>
      <c r="H71" s="47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</row>
    <row r="72" spans="1:251" s="4" customFormat="1" x14ac:dyDescent="0.2">
      <c r="A72" s="79" t="s">
        <v>124</v>
      </c>
      <c r="B72" s="80"/>
      <c r="C72" s="80"/>
      <c r="D72" s="80"/>
      <c r="E72" s="80"/>
      <c r="F72" s="80"/>
      <c r="G72" s="81"/>
      <c r="H72" s="82"/>
    </row>
    <row r="73" spans="1:251" s="4" customFormat="1" x14ac:dyDescent="0.2">
      <c r="A73" s="8" t="s">
        <v>2</v>
      </c>
      <c r="B73" s="5" t="s">
        <v>3</v>
      </c>
      <c r="C73" s="6"/>
      <c r="D73" s="6"/>
      <c r="E73" s="6"/>
      <c r="F73" s="6"/>
      <c r="G73" s="8" t="s">
        <v>4</v>
      </c>
      <c r="H73" s="8" t="s">
        <v>5</v>
      </c>
    </row>
    <row r="74" spans="1:251" s="4" customFormat="1" ht="13.5" customHeight="1" x14ac:dyDescent="0.2">
      <c r="A74" s="52"/>
      <c r="B74" s="10" t="s">
        <v>6</v>
      </c>
      <c r="C74" s="11" t="s">
        <v>7</v>
      </c>
      <c r="D74" s="11" t="s">
        <v>8</v>
      </c>
      <c r="E74" s="11" t="s">
        <v>9</v>
      </c>
      <c r="F74" s="11" t="s">
        <v>10</v>
      </c>
      <c r="G74" s="52"/>
      <c r="H74" s="52"/>
    </row>
    <row r="75" spans="1:251" s="4" customFormat="1" x14ac:dyDescent="0.2">
      <c r="A75" s="12" t="s">
        <v>232</v>
      </c>
      <c r="B75" s="12"/>
      <c r="C75" s="12"/>
      <c r="D75" s="12"/>
      <c r="E75" s="12"/>
      <c r="F75" s="12"/>
      <c r="G75" s="12"/>
      <c r="H75" s="12"/>
    </row>
    <row r="76" spans="1:251" s="4" customFormat="1" ht="11.45" customHeight="1" x14ac:dyDescent="0.2">
      <c r="A76" s="17" t="s">
        <v>12</v>
      </c>
      <c r="B76" s="83">
        <v>250</v>
      </c>
      <c r="C76" s="66">
        <v>5.56</v>
      </c>
      <c r="D76" s="66">
        <v>9.6300000000000008</v>
      </c>
      <c r="E76" s="66">
        <v>39.49</v>
      </c>
      <c r="F76" s="66">
        <v>264.58</v>
      </c>
      <c r="G76" s="62">
        <v>265</v>
      </c>
      <c r="H76" s="71" t="s">
        <v>14</v>
      </c>
    </row>
    <row r="77" spans="1:251" s="4" customFormat="1" x14ac:dyDescent="0.2">
      <c r="A77" s="55" t="s">
        <v>57</v>
      </c>
      <c r="B77" s="33">
        <v>222</v>
      </c>
      <c r="C77" s="56">
        <v>0.13</v>
      </c>
      <c r="D77" s="56">
        <v>0.02</v>
      </c>
      <c r="E77" s="57">
        <v>15.2</v>
      </c>
      <c r="F77" s="56">
        <v>62</v>
      </c>
      <c r="G77" s="34" t="s">
        <v>58</v>
      </c>
      <c r="H77" s="23" t="s">
        <v>59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</row>
    <row r="78" spans="1:251" s="4" customFormat="1" x14ac:dyDescent="0.2">
      <c r="A78" s="23" t="s">
        <v>45</v>
      </c>
      <c r="B78" s="24">
        <v>20</v>
      </c>
      <c r="C78" s="25">
        <v>1.3</v>
      </c>
      <c r="D78" s="25">
        <v>0.2</v>
      </c>
      <c r="E78" s="25">
        <v>8.6</v>
      </c>
      <c r="F78" s="25">
        <v>43</v>
      </c>
      <c r="G78" s="26">
        <v>11</v>
      </c>
      <c r="H78" s="13" t="s">
        <v>47</v>
      </c>
    </row>
    <row r="79" spans="1:251" s="4" customFormat="1" x14ac:dyDescent="0.2">
      <c r="A79" s="27" t="s">
        <v>25</v>
      </c>
      <c r="B79" s="28">
        <f t="shared" ref="B79:F79" si="10">SUM(B76:B78)</f>
        <v>492</v>
      </c>
      <c r="C79" s="58">
        <f t="shared" si="10"/>
        <v>6.9899999999999993</v>
      </c>
      <c r="D79" s="58">
        <f t="shared" si="10"/>
        <v>9.85</v>
      </c>
      <c r="E79" s="58">
        <f t="shared" si="10"/>
        <v>63.29</v>
      </c>
      <c r="F79" s="58">
        <f t="shared" si="10"/>
        <v>369.58</v>
      </c>
      <c r="G79" s="28"/>
      <c r="H79" s="17"/>
    </row>
    <row r="80" spans="1:251" s="4" customFormat="1" x14ac:dyDescent="0.2">
      <c r="A80" s="1" t="s">
        <v>233</v>
      </c>
      <c r="B80" s="2"/>
      <c r="C80" s="30"/>
      <c r="D80" s="30"/>
      <c r="E80" s="30"/>
      <c r="F80" s="30"/>
      <c r="G80" s="2"/>
      <c r="H80" s="3"/>
    </row>
    <row r="81" spans="1:251" s="4" customFormat="1" x14ac:dyDescent="0.2">
      <c r="A81" s="35" t="s">
        <v>201</v>
      </c>
      <c r="B81" s="59">
        <v>100</v>
      </c>
      <c r="C81" s="33">
        <v>12.78</v>
      </c>
      <c r="D81" s="33">
        <v>14.16</v>
      </c>
      <c r="E81" s="33">
        <v>37.659999999999997</v>
      </c>
      <c r="F81" s="33">
        <v>333</v>
      </c>
      <c r="G81" s="60" t="s">
        <v>202</v>
      </c>
      <c r="H81" s="35" t="s">
        <v>203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</row>
    <row r="82" spans="1:251" s="4" customFormat="1" x14ac:dyDescent="0.2">
      <c r="A82" s="17" t="s">
        <v>54</v>
      </c>
      <c r="B82" s="37">
        <v>100</v>
      </c>
      <c r="C82" s="24">
        <v>0.4</v>
      </c>
      <c r="D82" s="24">
        <v>0.4</v>
      </c>
      <c r="E82" s="24">
        <f>19.6/2</f>
        <v>9.8000000000000007</v>
      </c>
      <c r="F82" s="24">
        <f>94/2</f>
        <v>47</v>
      </c>
      <c r="G82" s="38" t="s">
        <v>55</v>
      </c>
      <c r="H82" s="17" t="s">
        <v>56</v>
      </c>
    </row>
    <row r="83" spans="1:251" s="4" customFormat="1" x14ac:dyDescent="0.2">
      <c r="A83" s="39" t="s">
        <v>169</v>
      </c>
      <c r="B83" s="40">
        <v>200</v>
      </c>
      <c r="C83" s="41">
        <v>0.6</v>
      </c>
      <c r="D83" s="41">
        <v>0.4</v>
      </c>
      <c r="E83" s="41">
        <v>32.6</v>
      </c>
      <c r="F83" s="41">
        <v>136.4</v>
      </c>
      <c r="G83" s="42" t="s">
        <v>170</v>
      </c>
      <c r="H83" s="43" t="s">
        <v>171</v>
      </c>
    </row>
    <row r="84" spans="1:251" s="4" customFormat="1" x14ac:dyDescent="0.2">
      <c r="A84" s="44" t="s">
        <v>25</v>
      </c>
      <c r="B84" s="45">
        <f>SUM(B81:B83)</f>
        <v>400</v>
      </c>
      <c r="C84" s="45">
        <f t="shared" ref="C84:F84" si="11">SUM(C81:C83)</f>
        <v>13.78</v>
      </c>
      <c r="D84" s="45">
        <f t="shared" si="11"/>
        <v>14.96</v>
      </c>
      <c r="E84" s="45">
        <f t="shared" si="11"/>
        <v>80.06</v>
      </c>
      <c r="F84" s="45">
        <f t="shared" si="11"/>
        <v>516.4</v>
      </c>
      <c r="G84" s="46"/>
      <c r="H84" s="47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</row>
    <row r="85" spans="1:251" s="4" customFormat="1" x14ac:dyDescent="0.2">
      <c r="A85" s="72" t="s">
        <v>136</v>
      </c>
      <c r="B85" s="72"/>
      <c r="C85" s="72"/>
      <c r="D85" s="72"/>
      <c r="E85" s="72"/>
      <c r="F85" s="72"/>
      <c r="G85" s="72"/>
      <c r="H85" s="72"/>
    </row>
    <row r="86" spans="1:251" s="4" customFormat="1" x14ac:dyDescent="0.2">
      <c r="A86" s="49" t="s">
        <v>1</v>
      </c>
      <c r="B86" s="6"/>
      <c r="C86" s="6"/>
      <c r="D86" s="6"/>
      <c r="E86" s="6"/>
      <c r="F86" s="6"/>
      <c r="G86" s="50"/>
      <c r="H86" s="51"/>
    </row>
    <row r="87" spans="1:251" s="4" customFormat="1" x14ac:dyDescent="0.2">
      <c r="A87" s="8" t="s">
        <v>2</v>
      </c>
      <c r="B87" s="5" t="s">
        <v>3</v>
      </c>
      <c r="C87" s="6"/>
      <c r="D87" s="6"/>
      <c r="E87" s="6"/>
      <c r="F87" s="6"/>
      <c r="G87" s="8" t="s">
        <v>4</v>
      </c>
      <c r="H87" s="8" t="s">
        <v>5</v>
      </c>
    </row>
    <row r="88" spans="1:251" s="4" customFormat="1" ht="12" customHeight="1" x14ac:dyDescent="0.2">
      <c r="A88" s="52"/>
      <c r="B88" s="10" t="s">
        <v>6</v>
      </c>
      <c r="C88" s="11" t="s">
        <v>7</v>
      </c>
      <c r="D88" s="11" t="s">
        <v>8</v>
      </c>
      <c r="E88" s="11" t="s">
        <v>9</v>
      </c>
      <c r="F88" s="11" t="s">
        <v>10</v>
      </c>
      <c r="G88" s="52"/>
      <c r="H88" s="52"/>
    </row>
    <row r="89" spans="1:251" s="4" customFormat="1" x14ac:dyDescent="0.2">
      <c r="A89" s="12" t="s">
        <v>232</v>
      </c>
      <c r="B89" s="12"/>
      <c r="C89" s="12"/>
      <c r="D89" s="12"/>
      <c r="E89" s="12"/>
      <c r="F89" s="12"/>
      <c r="G89" s="12"/>
      <c r="H89" s="12"/>
    </row>
    <row r="90" spans="1:251" s="4" customFormat="1" x14ac:dyDescent="0.2">
      <c r="A90" s="17" t="s">
        <v>140</v>
      </c>
      <c r="B90" s="37">
        <v>90</v>
      </c>
      <c r="C90" s="66">
        <v>11.32</v>
      </c>
      <c r="D90" s="66">
        <v>12.8</v>
      </c>
      <c r="E90" s="66">
        <v>12.2</v>
      </c>
      <c r="F90" s="66">
        <v>207.8</v>
      </c>
      <c r="G90" s="38" t="s">
        <v>141</v>
      </c>
      <c r="H90" s="71" t="s">
        <v>142</v>
      </c>
    </row>
    <row r="91" spans="1:251" s="4" customFormat="1" x14ac:dyDescent="0.2">
      <c r="A91" s="13" t="s">
        <v>36</v>
      </c>
      <c r="B91" s="14">
        <v>150</v>
      </c>
      <c r="C91" s="19">
        <v>3.06</v>
      </c>
      <c r="D91" s="19">
        <v>4.8</v>
      </c>
      <c r="E91" s="19">
        <v>20.440000000000001</v>
      </c>
      <c r="F91" s="19">
        <v>137.25</v>
      </c>
      <c r="G91" s="20" t="s">
        <v>37</v>
      </c>
      <c r="H91" s="13" t="s">
        <v>38</v>
      </c>
    </row>
    <row r="92" spans="1:251" s="4" customFormat="1" x14ac:dyDescent="0.2">
      <c r="A92" s="23" t="s">
        <v>45</v>
      </c>
      <c r="B92" s="24">
        <v>20</v>
      </c>
      <c r="C92" s="25">
        <v>1.3</v>
      </c>
      <c r="D92" s="25">
        <v>0.2</v>
      </c>
      <c r="E92" s="25">
        <v>8.6</v>
      </c>
      <c r="F92" s="25">
        <v>43</v>
      </c>
      <c r="G92" s="26">
        <v>11</v>
      </c>
      <c r="H92" s="13" t="s">
        <v>47</v>
      </c>
    </row>
    <row r="93" spans="1:251" s="4" customFormat="1" x14ac:dyDescent="0.2">
      <c r="A93" s="13" t="s">
        <v>21</v>
      </c>
      <c r="B93" s="19">
        <v>215</v>
      </c>
      <c r="C93" s="19">
        <v>7.0000000000000007E-2</v>
      </c>
      <c r="D93" s="19">
        <v>0.02</v>
      </c>
      <c r="E93" s="19">
        <v>15</v>
      </c>
      <c r="F93" s="19">
        <v>60</v>
      </c>
      <c r="G93" s="21" t="s">
        <v>22</v>
      </c>
      <c r="H93" s="22" t="s">
        <v>23</v>
      </c>
    </row>
    <row r="94" spans="1:251" s="4" customFormat="1" x14ac:dyDescent="0.2">
      <c r="A94" s="27" t="s">
        <v>25</v>
      </c>
      <c r="B94" s="28">
        <f t="shared" ref="B94:F94" si="12">SUM(B90:B93)</f>
        <v>475</v>
      </c>
      <c r="C94" s="58">
        <f t="shared" si="12"/>
        <v>15.750000000000002</v>
      </c>
      <c r="D94" s="58">
        <f t="shared" si="12"/>
        <v>17.82</v>
      </c>
      <c r="E94" s="58">
        <f t="shared" si="12"/>
        <v>56.24</v>
      </c>
      <c r="F94" s="58">
        <f t="shared" si="12"/>
        <v>448.05</v>
      </c>
      <c r="G94" s="28"/>
      <c r="H94" s="17"/>
    </row>
    <row r="95" spans="1:251" s="4" customFormat="1" x14ac:dyDescent="0.2">
      <c r="A95" s="1" t="s">
        <v>233</v>
      </c>
      <c r="B95" s="2"/>
      <c r="C95" s="30"/>
      <c r="D95" s="30"/>
      <c r="E95" s="30"/>
      <c r="F95" s="30"/>
      <c r="G95" s="2"/>
      <c r="H95" s="3"/>
    </row>
    <row r="96" spans="1:251" s="4" customFormat="1" ht="22.5" x14ac:dyDescent="0.2">
      <c r="A96" s="31" t="s">
        <v>174</v>
      </c>
      <c r="B96" s="32">
        <v>100</v>
      </c>
      <c r="C96" s="33">
        <v>8.7100000000000009</v>
      </c>
      <c r="D96" s="33">
        <v>9.68</v>
      </c>
      <c r="E96" s="33">
        <v>58.08</v>
      </c>
      <c r="F96" s="33">
        <v>361.74</v>
      </c>
      <c r="G96" s="34" t="s">
        <v>175</v>
      </c>
      <c r="H96" s="35" t="s">
        <v>176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</row>
    <row r="97" spans="1:251" s="4" customFormat="1" x14ac:dyDescent="0.2">
      <c r="A97" s="17" t="s">
        <v>54</v>
      </c>
      <c r="B97" s="37">
        <v>100</v>
      </c>
      <c r="C97" s="24">
        <v>0.4</v>
      </c>
      <c r="D97" s="24">
        <v>0.4</v>
      </c>
      <c r="E97" s="24">
        <f>19.6/2</f>
        <v>9.8000000000000007</v>
      </c>
      <c r="F97" s="24">
        <f>94/2</f>
        <v>47</v>
      </c>
      <c r="G97" s="38" t="s">
        <v>55</v>
      </c>
      <c r="H97" s="17" t="s">
        <v>56</v>
      </c>
    </row>
    <row r="98" spans="1:251" s="4" customFormat="1" x14ac:dyDescent="0.2">
      <c r="A98" s="39" t="s">
        <v>169</v>
      </c>
      <c r="B98" s="40">
        <v>200</v>
      </c>
      <c r="C98" s="41">
        <v>0.6</v>
      </c>
      <c r="D98" s="41">
        <v>0.4</v>
      </c>
      <c r="E98" s="41">
        <v>32.6</v>
      </c>
      <c r="F98" s="41">
        <v>136.4</v>
      </c>
      <c r="G98" s="42" t="s">
        <v>170</v>
      </c>
      <c r="H98" s="43" t="s">
        <v>171</v>
      </c>
    </row>
    <row r="99" spans="1:251" s="4" customFormat="1" x14ac:dyDescent="0.2">
      <c r="A99" s="44" t="s">
        <v>25</v>
      </c>
      <c r="B99" s="45">
        <f>SUM(B96:B98)</f>
        <v>400</v>
      </c>
      <c r="C99" s="45">
        <f t="shared" ref="C99:F99" si="13">SUM(C96:C98)</f>
        <v>9.7100000000000009</v>
      </c>
      <c r="D99" s="45">
        <f t="shared" si="13"/>
        <v>10.48</v>
      </c>
      <c r="E99" s="45">
        <f t="shared" si="13"/>
        <v>100.47999999999999</v>
      </c>
      <c r="F99" s="45">
        <f t="shared" si="13"/>
        <v>545.14</v>
      </c>
      <c r="G99" s="46"/>
      <c r="H99" s="47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</row>
    <row r="100" spans="1:251" s="4" customFormat="1" x14ac:dyDescent="0.2">
      <c r="A100" s="72" t="s">
        <v>50</v>
      </c>
      <c r="B100" s="72"/>
      <c r="C100" s="72"/>
      <c r="D100" s="72"/>
      <c r="E100" s="72"/>
      <c r="F100" s="72"/>
      <c r="G100" s="72"/>
      <c r="H100" s="72"/>
    </row>
    <row r="101" spans="1:251" s="4" customFormat="1" x14ac:dyDescent="0.2">
      <c r="A101" s="8" t="s">
        <v>2</v>
      </c>
      <c r="B101" s="5" t="s">
        <v>3</v>
      </c>
      <c r="C101" s="6"/>
      <c r="D101" s="6"/>
      <c r="E101" s="6"/>
      <c r="F101" s="6"/>
      <c r="G101" s="8" t="s">
        <v>4</v>
      </c>
      <c r="H101" s="8" t="s">
        <v>5</v>
      </c>
    </row>
    <row r="102" spans="1:251" s="4" customFormat="1" ht="12" customHeight="1" x14ac:dyDescent="0.2">
      <c r="A102" s="52"/>
      <c r="B102" s="10" t="s">
        <v>6</v>
      </c>
      <c r="C102" s="11" t="s">
        <v>7</v>
      </c>
      <c r="D102" s="11" t="s">
        <v>8</v>
      </c>
      <c r="E102" s="11" t="s">
        <v>9</v>
      </c>
      <c r="F102" s="11" t="s">
        <v>10</v>
      </c>
      <c r="G102" s="52"/>
      <c r="H102" s="52"/>
    </row>
    <row r="103" spans="1:251" s="4" customFormat="1" x14ac:dyDescent="0.2">
      <c r="A103" s="12" t="s">
        <v>232</v>
      </c>
      <c r="B103" s="12"/>
      <c r="C103" s="12"/>
      <c r="D103" s="12"/>
      <c r="E103" s="12"/>
      <c r="F103" s="12"/>
      <c r="G103" s="12"/>
      <c r="H103" s="12"/>
    </row>
    <row r="104" spans="1:251" s="4" customFormat="1" x14ac:dyDescent="0.2">
      <c r="A104" s="73" t="s">
        <v>51</v>
      </c>
      <c r="B104" s="84">
        <v>150</v>
      </c>
      <c r="C104" s="66">
        <v>15.42</v>
      </c>
      <c r="D104" s="66">
        <v>13.62</v>
      </c>
      <c r="E104" s="66">
        <v>42.28</v>
      </c>
      <c r="F104" s="66">
        <v>361.12</v>
      </c>
      <c r="G104" s="85" t="s">
        <v>52</v>
      </c>
      <c r="H104" s="71" t="s">
        <v>53</v>
      </c>
    </row>
    <row r="105" spans="1:251" s="4" customFormat="1" ht="11.45" customHeight="1" x14ac:dyDescent="0.2">
      <c r="A105" s="86" t="s">
        <v>112</v>
      </c>
      <c r="B105" s="66">
        <v>0</v>
      </c>
      <c r="C105" s="87">
        <v>0</v>
      </c>
      <c r="D105" s="87">
        <v>0</v>
      </c>
      <c r="E105" s="87">
        <v>0</v>
      </c>
      <c r="F105" s="87">
        <v>0</v>
      </c>
      <c r="G105" s="88" t="s">
        <v>235</v>
      </c>
      <c r="H105" s="89" t="s">
        <v>113</v>
      </c>
    </row>
    <row r="106" spans="1:251" s="4" customFormat="1" ht="11.45" customHeight="1" x14ac:dyDescent="0.2">
      <c r="A106" s="86" t="s">
        <v>236</v>
      </c>
      <c r="B106" s="90">
        <v>30</v>
      </c>
      <c r="C106" s="25">
        <v>2.5099999999999998</v>
      </c>
      <c r="D106" s="25">
        <v>0.96</v>
      </c>
      <c r="E106" s="25">
        <v>13.45</v>
      </c>
      <c r="F106" s="25">
        <v>72.5</v>
      </c>
      <c r="G106" s="91" t="s">
        <v>237</v>
      </c>
      <c r="H106" s="92" t="s">
        <v>238</v>
      </c>
    </row>
    <row r="107" spans="1:251" s="4" customFormat="1" x14ac:dyDescent="0.2">
      <c r="A107" s="13" t="s">
        <v>21</v>
      </c>
      <c r="B107" s="19">
        <v>215</v>
      </c>
      <c r="C107" s="19">
        <v>7.0000000000000007E-2</v>
      </c>
      <c r="D107" s="19">
        <v>0.02</v>
      </c>
      <c r="E107" s="19">
        <v>15</v>
      </c>
      <c r="F107" s="19">
        <v>60</v>
      </c>
      <c r="G107" s="21" t="s">
        <v>22</v>
      </c>
      <c r="H107" s="22" t="s">
        <v>23</v>
      </c>
    </row>
    <row r="108" spans="1:251" s="4" customFormat="1" x14ac:dyDescent="0.2">
      <c r="A108" s="27" t="s">
        <v>25</v>
      </c>
      <c r="B108" s="28">
        <f t="shared" ref="B108:F108" si="14">SUM(B104:B107)</f>
        <v>395</v>
      </c>
      <c r="C108" s="58">
        <f t="shared" si="14"/>
        <v>18</v>
      </c>
      <c r="D108" s="58">
        <f t="shared" si="14"/>
        <v>14.599999999999998</v>
      </c>
      <c r="E108" s="58">
        <f t="shared" si="14"/>
        <v>70.73</v>
      </c>
      <c r="F108" s="58">
        <f t="shared" si="14"/>
        <v>493.62</v>
      </c>
      <c r="G108" s="28"/>
      <c r="H108" s="17"/>
    </row>
    <row r="109" spans="1:251" s="4" customFormat="1" x14ac:dyDescent="0.2">
      <c r="A109" s="1" t="s">
        <v>233</v>
      </c>
      <c r="B109" s="2"/>
      <c r="C109" s="30"/>
      <c r="D109" s="30"/>
      <c r="E109" s="30"/>
      <c r="F109" s="30"/>
      <c r="G109" s="2"/>
      <c r="H109" s="3"/>
    </row>
    <row r="110" spans="1:251" s="68" customFormat="1" x14ac:dyDescent="0.2">
      <c r="A110" s="23" t="s">
        <v>95</v>
      </c>
      <c r="B110" s="65">
        <v>100</v>
      </c>
      <c r="C110" s="66">
        <v>12.03</v>
      </c>
      <c r="D110" s="66">
        <v>12.3</v>
      </c>
      <c r="E110" s="66">
        <v>27.3</v>
      </c>
      <c r="F110" s="66">
        <v>266.3</v>
      </c>
      <c r="G110" s="67" t="s">
        <v>96</v>
      </c>
      <c r="H110" s="31" t="s">
        <v>97</v>
      </c>
    </row>
    <row r="111" spans="1:251" s="4" customFormat="1" x14ac:dyDescent="0.2">
      <c r="A111" s="17" t="s">
        <v>54</v>
      </c>
      <c r="B111" s="37">
        <v>100</v>
      </c>
      <c r="C111" s="24">
        <v>0.4</v>
      </c>
      <c r="D111" s="24">
        <v>0.4</v>
      </c>
      <c r="E111" s="24">
        <f>19.6/2</f>
        <v>9.8000000000000007</v>
      </c>
      <c r="F111" s="24">
        <f>94/2</f>
        <v>47</v>
      </c>
      <c r="G111" s="38" t="s">
        <v>55</v>
      </c>
      <c r="H111" s="17" t="s">
        <v>56</v>
      </c>
    </row>
    <row r="112" spans="1:251" s="4" customFormat="1" x14ac:dyDescent="0.2">
      <c r="A112" s="39" t="s">
        <v>169</v>
      </c>
      <c r="B112" s="40">
        <v>200</v>
      </c>
      <c r="C112" s="41">
        <v>0.6</v>
      </c>
      <c r="D112" s="41">
        <v>0.4</v>
      </c>
      <c r="E112" s="41">
        <v>32.6</v>
      </c>
      <c r="F112" s="41">
        <v>136.4</v>
      </c>
      <c r="G112" s="42" t="s">
        <v>170</v>
      </c>
      <c r="H112" s="43" t="s">
        <v>171</v>
      </c>
    </row>
    <row r="113" spans="1:251" s="4" customFormat="1" x14ac:dyDescent="0.2">
      <c r="A113" s="44" t="s">
        <v>25</v>
      </c>
      <c r="B113" s="45">
        <f>SUM(B110:B112)</f>
        <v>400</v>
      </c>
      <c r="C113" s="45">
        <f t="shared" ref="C113:F113" si="15">SUM(C110:C112)</f>
        <v>13.03</v>
      </c>
      <c r="D113" s="45">
        <f t="shared" si="15"/>
        <v>13.100000000000001</v>
      </c>
      <c r="E113" s="45">
        <f t="shared" si="15"/>
        <v>69.7</v>
      </c>
      <c r="F113" s="45">
        <f t="shared" si="15"/>
        <v>449.70000000000005</v>
      </c>
      <c r="G113" s="46"/>
      <c r="H113" s="47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</row>
    <row r="114" spans="1:251" s="4" customFormat="1" x14ac:dyDescent="0.2">
      <c r="A114" s="49" t="s">
        <v>72</v>
      </c>
      <c r="B114" s="6"/>
      <c r="C114" s="6"/>
      <c r="D114" s="6"/>
      <c r="E114" s="6"/>
      <c r="F114" s="6"/>
      <c r="G114" s="50"/>
      <c r="H114" s="51"/>
    </row>
    <row r="115" spans="1:251" s="4" customFormat="1" x14ac:dyDescent="0.2">
      <c r="A115" s="8" t="s">
        <v>2</v>
      </c>
      <c r="B115" s="5" t="s">
        <v>3</v>
      </c>
      <c r="C115" s="6"/>
      <c r="D115" s="6"/>
      <c r="E115" s="6"/>
      <c r="F115" s="6"/>
      <c r="G115" s="8" t="s">
        <v>4</v>
      </c>
      <c r="H115" s="8" t="s">
        <v>5</v>
      </c>
    </row>
    <row r="116" spans="1:251" s="4" customFormat="1" ht="10.5" customHeight="1" x14ac:dyDescent="0.2">
      <c r="A116" s="52"/>
      <c r="B116" s="10" t="s">
        <v>6</v>
      </c>
      <c r="C116" s="11" t="s">
        <v>7</v>
      </c>
      <c r="D116" s="11" t="s">
        <v>8</v>
      </c>
      <c r="E116" s="11" t="s">
        <v>9</v>
      </c>
      <c r="F116" s="11" t="s">
        <v>10</v>
      </c>
      <c r="G116" s="52"/>
      <c r="H116" s="52"/>
    </row>
    <row r="117" spans="1:251" s="4" customFormat="1" x14ac:dyDescent="0.2">
      <c r="A117" s="12" t="s">
        <v>232</v>
      </c>
      <c r="B117" s="12"/>
      <c r="C117" s="12"/>
      <c r="D117" s="12"/>
      <c r="E117" s="12"/>
      <c r="F117" s="12"/>
      <c r="G117" s="12"/>
      <c r="H117" s="12"/>
    </row>
    <row r="118" spans="1:251" s="4" customFormat="1" ht="13.5" customHeight="1" x14ac:dyDescent="0.2">
      <c r="A118" s="13" t="s">
        <v>159</v>
      </c>
      <c r="B118" s="14">
        <v>90</v>
      </c>
      <c r="C118" s="24">
        <v>11.1</v>
      </c>
      <c r="D118" s="24">
        <v>14.26</v>
      </c>
      <c r="E118" s="24">
        <v>10.199999999999999</v>
      </c>
      <c r="F118" s="24">
        <v>215.87</v>
      </c>
      <c r="G118" s="20" t="s">
        <v>234</v>
      </c>
      <c r="H118" s="17" t="s">
        <v>161</v>
      </c>
    </row>
    <row r="119" spans="1:251" s="4" customFormat="1" ht="21.75" customHeight="1" x14ac:dyDescent="0.2">
      <c r="A119" s="17" t="s">
        <v>146</v>
      </c>
      <c r="B119" s="37">
        <v>150</v>
      </c>
      <c r="C119" s="24">
        <v>3.65</v>
      </c>
      <c r="D119" s="24">
        <v>5.37</v>
      </c>
      <c r="E119" s="24">
        <v>36.68</v>
      </c>
      <c r="F119" s="24">
        <v>209.7</v>
      </c>
      <c r="G119" s="64" t="s">
        <v>86</v>
      </c>
      <c r="H119" s="22" t="s">
        <v>87</v>
      </c>
    </row>
    <row r="120" spans="1:251" s="4" customFormat="1" x14ac:dyDescent="0.2">
      <c r="A120" s="13" t="s">
        <v>21</v>
      </c>
      <c r="B120" s="19">
        <v>215</v>
      </c>
      <c r="C120" s="14">
        <v>7.0000000000000007E-2</v>
      </c>
      <c r="D120" s="14">
        <v>0.02</v>
      </c>
      <c r="E120" s="14">
        <v>15</v>
      </c>
      <c r="F120" s="14">
        <v>60</v>
      </c>
      <c r="G120" s="21" t="s">
        <v>22</v>
      </c>
      <c r="H120" s="22" t="s">
        <v>23</v>
      </c>
    </row>
    <row r="121" spans="1:251" s="4" customFormat="1" x14ac:dyDescent="0.2">
      <c r="A121" s="23" t="s">
        <v>45</v>
      </c>
      <c r="B121" s="24">
        <v>20</v>
      </c>
      <c r="C121" s="25">
        <v>1.3</v>
      </c>
      <c r="D121" s="25">
        <v>0.2</v>
      </c>
      <c r="E121" s="25">
        <v>8.6</v>
      </c>
      <c r="F121" s="25">
        <v>43</v>
      </c>
      <c r="G121" s="26">
        <v>11</v>
      </c>
      <c r="H121" s="13" t="s">
        <v>47</v>
      </c>
    </row>
    <row r="122" spans="1:251" s="4" customFormat="1" x14ac:dyDescent="0.2">
      <c r="A122" s="27" t="s">
        <v>25</v>
      </c>
      <c r="B122" s="28">
        <f t="shared" ref="B122:F122" si="16">SUM(B118:B121)</f>
        <v>475</v>
      </c>
      <c r="C122" s="58">
        <f t="shared" si="16"/>
        <v>16.12</v>
      </c>
      <c r="D122" s="58">
        <f t="shared" si="16"/>
        <v>19.849999999999998</v>
      </c>
      <c r="E122" s="58">
        <f t="shared" si="16"/>
        <v>70.47999999999999</v>
      </c>
      <c r="F122" s="58">
        <f t="shared" si="16"/>
        <v>528.56999999999994</v>
      </c>
      <c r="G122" s="28"/>
      <c r="H122" s="17"/>
    </row>
    <row r="123" spans="1:251" s="4" customFormat="1" x14ac:dyDescent="0.2">
      <c r="A123" s="1" t="s">
        <v>233</v>
      </c>
      <c r="B123" s="2"/>
      <c r="C123" s="30"/>
      <c r="D123" s="30"/>
      <c r="E123" s="30"/>
      <c r="F123" s="30"/>
      <c r="G123" s="2"/>
      <c r="H123" s="3"/>
    </row>
    <row r="124" spans="1:251" s="4" customFormat="1" x14ac:dyDescent="0.2">
      <c r="A124" s="35" t="s">
        <v>201</v>
      </c>
      <c r="B124" s="59">
        <v>100</v>
      </c>
      <c r="C124" s="33">
        <v>12.78</v>
      </c>
      <c r="D124" s="33">
        <v>14.16</v>
      </c>
      <c r="E124" s="33">
        <v>37.659999999999997</v>
      </c>
      <c r="F124" s="33">
        <v>333</v>
      </c>
      <c r="G124" s="60" t="s">
        <v>202</v>
      </c>
      <c r="H124" s="35" t="s">
        <v>203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</row>
    <row r="125" spans="1:251" s="4" customFormat="1" x14ac:dyDescent="0.2">
      <c r="A125" s="17" t="s">
        <v>54</v>
      </c>
      <c r="B125" s="37">
        <v>100</v>
      </c>
      <c r="C125" s="24">
        <v>0.4</v>
      </c>
      <c r="D125" s="24">
        <v>0.4</v>
      </c>
      <c r="E125" s="24">
        <f>19.6/2</f>
        <v>9.8000000000000007</v>
      </c>
      <c r="F125" s="24">
        <f>94/2</f>
        <v>47</v>
      </c>
      <c r="G125" s="38" t="s">
        <v>55</v>
      </c>
      <c r="H125" s="17" t="s">
        <v>56</v>
      </c>
    </row>
    <row r="126" spans="1:251" s="4" customFormat="1" x14ac:dyDescent="0.2">
      <c r="A126" s="39" t="s">
        <v>169</v>
      </c>
      <c r="B126" s="40">
        <v>200</v>
      </c>
      <c r="C126" s="41">
        <v>0.6</v>
      </c>
      <c r="D126" s="41">
        <v>0.4</v>
      </c>
      <c r="E126" s="41">
        <v>32.6</v>
      </c>
      <c r="F126" s="41">
        <v>136.4</v>
      </c>
      <c r="G126" s="42" t="s">
        <v>170</v>
      </c>
      <c r="H126" s="43" t="s">
        <v>171</v>
      </c>
    </row>
    <row r="127" spans="1:251" s="4" customFormat="1" x14ac:dyDescent="0.2">
      <c r="A127" s="44" t="s">
        <v>25</v>
      </c>
      <c r="B127" s="45">
        <f>SUM(B124:B126)</f>
        <v>400</v>
      </c>
      <c r="C127" s="45">
        <f t="shared" ref="C127:F127" si="17">SUM(C124:C126)</f>
        <v>13.78</v>
      </c>
      <c r="D127" s="45">
        <f t="shared" si="17"/>
        <v>14.96</v>
      </c>
      <c r="E127" s="45">
        <f t="shared" si="17"/>
        <v>80.06</v>
      </c>
      <c r="F127" s="45">
        <f t="shared" si="17"/>
        <v>516.4</v>
      </c>
      <c r="G127" s="46"/>
      <c r="H127" s="47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</row>
    <row r="128" spans="1:251" s="4" customFormat="1" x14ac:dyDescent="0.2">
      <c r="A128" s="49" t="s">
        <v>91</v>
      </c>
      <c r="B128" s="6"/>
      <c r="C128" s="6"/>
      <c r="D128" s="6"/>
      <c r="E128" s="6"/>
      <c r="F128" s="6"/>
      <c r="G128" s="50"/>
      <c r="H128" s="51"/>
    </row>
    <row r="129" spans="1:251" s="4" customFormat="1" x14ac:dyDescent="0.2">
      <c r="A129" s="8" t="s">
        <v>2</v>
      </c>
      <c r="B129" s="5" t="s">
        <v>3</v>
      </c>
      <c r="C129" s="6"/>
      <c r="D129" s="6"/>
      <c r="E129" s="6"/>
      <c r="F129" s="6"/>
      <c r="G129" s="8" t="s">
        <v>4</v>
      </c>
      <c r="H129" s="8" t="s">
        <v>5</v>
      </c>
    </row>
    <row r="130" spans="1:251" s="4" customFormat="1" ht="12.75" customHeight="1" x14ac:dyDescent="0.2">
      <c r="A130" s="52"/>
      <c r="B130" s="10" t="s">
        <v>6</v>
      </c>
      <c r="C130" s="11" t="s">
        <v>7</v>
      </c>
      <c r="D130" s="11" t="s">
        <v>8</v>
      </c>
      <c r="E130" s="11" t="s">
        <v>9</v>
      </c>
      <c r="F130" s="11" t="s">
        <v>10</v>
      </c>
      <c r="G130" s="52"/>
      <c r="H130" s="52"/>
    </row>
    <row r="131" spans="1:251" s="4" customFormat="1" x14ac:dyDescent="0.2">
      <c r="A131" s="12" t="s">
        <v>232</v>
      </c>
      <c r="B131" s="12"/>
      <c r="C131" s="12"/>
      <c r="D131" s="12"/>
      <c r="E131" s="12"/>
      <c r="F131" s="12"/>
      <c r="G131" s="12"/>
      <c r="H131" s="12"/>
    </row>
    <row r="132" spans="1:251" s="4" customFormat="1" ht="12" customHeight="1" x14ac:dyDescent="0.2">
      <c r="A132" s="17" t="s">
        <v>156</v>
      </c>
      <c r="B132" s="14">
        <v>90</v>
      </c>
      <c r="C132" s="75">
        <v>15.9</v>
      </c>
      <c r="D132" s="75">
        <v>6.5</v>
      </c>
      <c r="E132" s="75">
        <v>11.7</v>
      </c>
      <c r="F132" s="75">
        <v>172.5</v>
      </c>
      <c r="G132" s="63" t="s">
        <v>157</v>
      </c>
      <c r="H132" s="13" t="s">
        <v>158</v>
      </c>
    </row>
    <row r="133" spans="1:251" s="4" customFormat="1" x14ac:dyDescent="0.2">
      <c r="A133" s="17" t="s">
        <v>120</v>
      </c>
      <c r="B133" s="14">
        <v>150</v>
      </c>
      <c r="C133" s="24">
        <v>3.44</v>
      </c>
      <c r="D133" s="24">
        <v>13.15</v>
      </c>
      <c r="E133" s="24">
        <v>27.92</v>
      </c>
      <c r="F133" s="24">
        <v>243.75</v>
      </c>
      <c r="G133" s="14" t="s">
        <v>212</v>
      </c>
      <c r="H133" s="13" t="s">
        <v>122</v>
      </c>
    </row>
    <row r="134" spans="1:251" s="4" customFormat="1" x14ac:dyDescent="0.2">
      <c r="A134" s="13" t="s">
        <v>21</v>
      </c>
      <c r="B134" s="19">
        <v>215</v>
      </c>
      <c r="C134" s="19">
        <v>7.0000000000000007E-2</v>
      </c>
      <c r="D134" s="19">
        <v>0.02</v>
      </c>
      <c r="E134" s="19">
        <v>15</v>
      </c>
      <c r="F134" s="19">
        <v>60</v>
      </c>
      <c r="G134" s="21" t="s">
        <v>22</v>
      </c>
      <c r="H134" s="22" t="s">
        <v>23</v>
      </c>
    </row>
    <row r="135" spans="1:251" s="4" customFormat="1" x14ac:dyDescent="0.2">
      <c r="A135" s="23" t="s">
        <v>45</v>
      </c>
      <c r="B135" s="24">
        <v>20</v>
      </c>
      <c r="C135" s="25">
        <v>1.3</v>
      </c>
      <c r="D135" s="25">
        <v>0.2</v>
      </c>
      <c r="E135" s="25">
        <v>8.6</v>
      </c>
      <c r="F135" s="25">
        <v>43</v>
      </c>
      <c r="G135" s="26">
        <v>11</v>
      </c>
      <c r="H135" s="13" t="s">
        <v>47</v>
      </c>
    </row>
    <row r="136" spans="1:251" s="4" customFormat="1" x14ac:dyDescent="0.2">
      <c r="A136" s="27" t="s">
        <v>25</v>
      </c>
      <c r="B136" s="28">
        <f t="shared" ref="B136:F136" si="18">SUM(B132:B135)</f>
        <v>475</v>
      </c>
      <c r="C136" s="58">
        <f t="shared" si="18"/>
        <v>20.71</v>
      </c>
      <c r="D136" s="58">
        <f t="shared" si="18"/>
        <v>19.869999999999997</v>
      </c>
      <c r="E136" s="58">
        <f t="shared" si="18"/>
        <v>63.220000000000006</v>
      </c>
      <c r="F136" s="58">
        <f t="shared" si="18"/>
        <v>519.25</v>
      </c>
      <c r="G136" s="28"/>
      <c r="H136" s="17"/>
    </row>
    <row r="137" spans="1:251" s="4" customFormat="1" x14ac:dyDescent="0.2">
      <c r="A137" s="1" t="s">
        <v>233</v>
      </c>
      <c r="B137" s="2"/>
      <c r="C137" s="30"/>
      <c r="D137" s="30"/>
      <c r="E137" s="30"/>
      <c r="F137" s="30"/>
      <c r="G137" s="2"/>
      <c r="H137" s="3"/>
    </row>
    <row r="138" spans="1:251" s="68" customFormat="1" x14ac:dyDescent="0.2">
      <c r="A138" s="23" t="s">
        <v>223</v>
      </c>
      <c r="B138" s="65">
        <v>100</v>
      </c>
      <c r="C138" s="66">
        <v>8.5</v>
      </c>
      <c r="D138" s="66">
        <v>7.98</v>
      </c>
      <c r="E138" s="66">
        <v>38.880000000000003</v>
      </c>
      <c r="F138" s="66">
        <v>244.8</v>
      </c>
      <c r="G138" s="67" t="s">
        <v>193</v>
      </c>
      <c r="H138" s="71" t="s">
        <v>194</v>
      </c>
    </row>
    <row r="139" spans="1:251" s="4" customFormat="1" x14ac:dyDescent="0.2">
      <c r="A139" s="17" t="s">
        <v>54</v>
      </c>
      <c r="B139" s="37">
        <v>100</v>
      </c>
      <c r="C139" s="24">
        <v>0.4</v>
      </c>
      <c r="D139" s="24">
        <v>0.4</v>
      </c>
      <c r="E139" s="24">
        <f>19.6/2</f>
        <v>9.8000000000000007</v>
      </c>
      <c r="F139" s="24">
        <f>94/2</f>
        <v>47</v>
      </c>
      <c r="G139" s="38" t="s">
        <v>55</v>
      </c>
      <c r="H139" s="17" t="s">
        <v>56</v>
      </c>
    </row>
    <row r="140" spans="1:251" s="4" customFormat="1" x14ac:dyDescent="0.2">
      <c r="A140" s="39" t="s">
        <v>169</v>
      </c>
      <c r="B140" s="40">
        <v>200</v>
      </c>
      <c r="C140" s="41">
        <v>0.6</v>
      </c>
      <c r="D140" s="41">
        <v>0.4</v>
      </c>
      <c r="E140" s="41">
        <v>32.6</v>
      </c>
      <c r="F140" s="41">
        <v>136.4</v>
      </c>
      <c r="G140" s="42" t="s">
        <v>170</v>
      </c>
      <c r="H140" s="43" t="s">
        <v>171</v>
      </c>
    </row>
    <row r="141" spans="1:251" s="4" customFormat="1" x14ac:dyDescent="0.2">
      <c r="A141" s="44" t="s">
        <v>25</v>
      </c>
      <c r="B141" s="45">
        <f>SUM(B138:B140)</f>
        <v>400</v>
      </c>
      <c r="C141" s="45">
        <f t="shared" ref="C141:F141" si="19">SUM(C138:C140)</f>
        <v>9.5</v>
      </c>
      <c r="D141" s="45">
        <f t="shared" si="19"/>
        <v>8.7800000000000011</v>
      </c>
      <c r="E141" s="45">
        <f t="shared" si="19"/>
        <v>81.28</v>
      </c>
      <c r="F141" s="45">
        <f t="shared" si="19"/>
        <v>428.20000000000005</v>
      </c>
      <c r="G141" s="46"/>
      <c r="H141" s="47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</row>
    <row r="142" spans="1:251" s="4" customFormat="1" x14ac:dyDescent="0.2">
      <c r="A142" s="72" t="s">
        <v>111</v>
      </c>
      <c r="B142" s="72"/>
      <c r="C142" s="72"/>
      <c r="D142" s="72"/>
      <c r="E142" s="72"/>
      <c r="F142" s="72"/>
      <c r="G142" s="72"/>
      <c r="H142" s="72"/>
    </row>
    <row r="143" spans="1:251" s="4" customFormat="1" x14ac:dyDescent="0.2">
      <c r="A143" s="8" t="s">
        <v>2</v>
      </c>
      <c r="B143" s="5" t="s">
        <v>3</v>
      </c>
      <c r="C143" s="6"/>
      <c r="D143" s="6"/>
      <c r="E143" s="6"/>
      <c r="F143" s="6"/>
      <c r="G143" s="8" t="s">
        <v>4</v>
      </c>
      <c r="H143" s="8" t="s">
        <v>5</v>
      </c>
    </row>
    <row r="144" spans="1:251" s="4" customFormat="1" ht="12" customHeight="1" x14ac:dyDescent="0.2">
      <c r="A144" s="52"/>
      <c r="B144" s="10" t="s">
        <v>6</v>
      </c>
      <c r="C144" s="11" t="s">
        <v>7</v>
      </c>
      <c r="D144" s="11" t="s">
        <v>8</v>
      </c>
      <c r="E144" s="11" t="s">
        <v>9</v>
      </c>
      <c r="F144" s="11" t="s">
        <v>10</v>
      </c>
      <c r="G144" s="52"/>
      <c r="H144" s="52"/>
    </row>
    <row r="145" spans="1:251" s="4" customFormat="1" x14ac:dyDescent="0.2">
      <c r="A145" s="12" t="s">
        <v>232</v>
      </c>
      <c r="B145" s="12"/>
      <c r="C145" s="12"/>
      <c r="D145" s="12"/>
      <c r="E145" s="12"/>
      <c r="F145" s="12"/>
      <c r="G145" s="12"/>
      <c r="H145" s="12"/>
    </row>
    <row r="146" spans="1:251" s="4" customFormat="1" ht="12" customHeight="1" x14ac:dyDescent="0.2">
      <c r="A146" s="17" t="s">
        <v>92</v>
      </c>
      <c r="B146" s="53">
        <v>220</v>
      </c>
      <c r="C146" s="54">
        <v>14.88</v>
      </c>
      <c r="D146" s="54">
        <v>17.510000000000002</v>
      </c>
      <c r="E146" s="54">
        <v>37.520000000000003</v>
      </c>
      <c r="F146" s="54">
        <v>367.84</v>
      </c>
      <c r="G146" s="14" t="s">
        <v>93</v>
      </c>
      <c r="H146" s="17" t="s">
        <v>94</v>
      </c>
    </row>
    <row r="147" spans="1:251" s="4" customFormat="1" x14ac:dyDescent="0.2">
      <c r="A147" s="55" t="s">
        <v>57</v>
      </c>
      <c r="B147" s="33">
        <v>222</v>
      </c>
      <c r="C147" s="56">
        <v>0.13</v>
      </c>
      <c r="D147" s="56">
        <v>0.02</v>
      </c>
      <c r="E147" s="57">
        <v>15.2</v>
      </c>
      <c r="F147" s="56">
        <v>62</v>
      </c>
      <c r="G147" s="34" t="s">
        <v>58</v>
      </c>
      <c r="H147" s="23" t="s">
        <v>59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  <c r="IM147" s="36"/>
      <c r="IN147" s="36"/>
      <c r="IO147" s="36"/>
      <c r="IP147" s="36"/>
      <c r="IQ147" s="36"/>
    </row>
    <row r="148" spans="1:251" s="4" customFormat="1" x14ac:dyDescent="0.2">
      <c r="A148" s="23" t="s">
        <v>45</v>
      </c>
      <c r="B148" s="24">
        <v>20</v>
      </c>
      <c r="C148" s="25">
        <v>1.3</v>
      </c>
      <c r="D148" s="25">
        <v>0.2</v>
      </c>
      <c r="E148" s="25">
        <v>8.6</v>
      </c>
      <c r="F148" s="25">
        <v>43</v>
      </c>
      <c r="G148" s="26">
        <v>11</v>
      </c>
      <c r="H148" s="13" t="s">
        <v>47</v>
      </c>
    </row>
    <row r="149" spans="1:251" s="4" customFormat="1" x14ac:dyDescent="0.2">
      <c r="A149" s="27" t="s">
        <v>25</v>
      </c>
      <c r="B149" s="28">
        <f t="shared" ref="B149:F149" si="20">SUM(B146:B148)</f>
        <v>462</v>
      </c>
      <c r="C149" s="58">
        <f t="shared" si="20"/>
        <v>16.310000000000002</v>
      </c>
      <c r="D149" s="58">
        <f t="shared" si="20"/>
        <v>17.73</v>
      </c>
      <c r="E149" s="58">
        <f t="shared" si="20"/>
        <v>61.32</v>
      </c>
      <c r="F149" s="58">
        <f t="shared" si="20"/>
        <v>472.84</v>
      </c>
      <c r="G149" s="28"/>
      <c r="H149" s="17"/>
    </row>
    <row r="150" spans="1:251" s="4" customFormat="1" x14ac:dyDescent="0.2">
      <c r="A150" s="1" t="s">
        <v>233</v>
      </c>
      <c r="B150" s="2"/>
      <c r="C150" s="30"/>
      <c r="D150" s="30"/>
      <c r="E150" s="30"/>
      <c r="F150" s="30"/>
      <c r="G150" s="2"/>
      <c r="H150" s="3"/>
    </row>
    <row r="151" spans="1:251" s="4" customFormat="1" x14ac:dyDescent="0.2">
      <c r="A151" s="31" t="s">
        <v>183</v>
      </c>
      <c r="B151" s="59">
        <v>100</v>
      </c>
      <c r="C151" s="66">
        <v>9.42</v>
      </c>
      <c r="D151" s="66">
        <v>14.84</v>
      </c>
      <c r="E151" s="66">
        <v>51.16</v>
      </c>
      <c r="F151" s="66">
        <v>376</v>
      </c>
      <c r="G151" s="60" t="s">
        <v>184</v>
      </c>
      <c r="H151" s="35" t="s">
        <v>185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  <c r="IP151" s="36"/>
      <c r="IQ151" s="36"/>
    </row>
    <row r="152" spans="1:251" s="4" customFormat="1" x14ac:dyDescent="0.2">
      <c r="A152" s="17" t="s">
        <v>54</v>
      </c>
      <c r="B152" s="37">
        <v>100</v>
      </c>
      <c r="C152" s="26">
        <v>0.4</v>
      </c>
      <c r="D152" s="26">
        <v>0.4</v>
      </c>
      <c r="E152" s="26">
        <f>19.6/2</f>
        <v>9.8000000000000007</v>
      </c>
      <c r="F152" s="26">
        <f>94/2</f>
        <v>47</v>
      </c>
      <c r="G152" s="38" t="s">
        <v>55</v>
      </c>
      <c r="H152" s="17" t="s">
        <v>56</v>
      </c>
    </row>
    <row r="153" spans="1:251" s="4" customFormat="1" x14ac:dyDescent="0.2">
      <c r="A153" s="39" t="s">
        <v>169</v>
      </c>
      <c r="B153" s="40">
        <v>200</v>
      </c>
      <c r="C153" s="41">
        <v>0.6</v>
      </c>
      <c r="D153" s="41">
        <v>0.4</v>
      </c>
      <c r="E153" s="41">
        <v>32.6</v>
      </c>
      <c r="F153" s="41">
        <v>136.4</v>
      </c>
      <c r="G153" s="42" t="s">
        <v>170</v>
      </c>
      <c r="H153" s="43" t="s">
        <v>171</v>
      </c>
    </row>
    <row r="154" spans="1:251" s="4" customFormat="1" x14ac:dyDescent="0.2">
      <c r="A154" s="44" t="s">
        <v>25</v>
      </c>
      <c r="B154" s="45">
        <f>SUM(B151:B153)</f>
        <v>400</v>
      </c>
      <c r="C154" s="45">
        <f t="shared" ref="C154:F154" si="21">SUM(C151:C153)</f>
        <v>10.42</v>
      </c>
      <c r="D154" s="45">
        <f t="shared" si="21"/>
        <v>15.64</v>
      </c>
      <c r="E154" s="45">
        <f t="shared" si="21"/>
        <v>93.56</v>
      </c>
      <c r="F154" s="45">
        <f t="shared" si="21"/>
        <v>559.4</v>
      </c>
      <c r="G154" s="46"/>
      <c r="H154" s="47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48"/>
      <c r="HX154" s="48"/>
      <c r="HY154" s="48"/>
      <c r="HZ154" s="48"/>
      <c r="IA154" s="48"/>
      <c r="IB154" s="48"/>
      <c r="IC154" s="48"/>
      <c r="ID154" s="48"/>
      <c r="IE154" s="48"/>
      <c r="IF154" s="48"/>
      <c r="IG154" s="48"/>
      <c r="IH154" s="48"/>
      <c r="II154" s="48"/>
      <c r="IJ154" s="48"/>
      <c r="IK154" s="48"/>
      <c r="IL154" s="48"/>
      <c r="IM154" s="48"/>
      <c r="IN154" s="48"/>
      <c r="IO154" s="48"/>
      <c r="IP154" s="48"/>
      <c r="IQ154" s="48"/>
    </row>
    <row r="155" spans="1:251" s="4" customFormat="1" x14ac:dyDescent="0.2">
      <c r="A155" s="72" t="s">
        <v>124</v>
      </c>
      <c r="B155" s="72"/>
      <c r="C155" s="72"/>
      <c r="D155" s="72"/>
      <c r="E155" s="72"/>
      <c r="F155" s="72"/>
      <c r="G155" s="72"/>
      <c r="H155" s="72"/>
    </row>
    <row r="156" spans="1:251" s="4" customFormat="1" x14ac:dyDescent="0.2">
      <c r="A156" s="8" t="s">
        <v>2</v>
      </c>
      <c r="B156" s="5" t="s">
        <v>3</v>
      </c>
      <c r="C156" s="6"/>
      <c r="D156" s="6"/>
      <c r="E156" s="6"/>
      <c r="F156" s="6"/>
      <c r="G156" s="8" t="s">
        <v>4</v>
      </c>
      <c r="H156" s="8" t="s">
        <v>5</v>
      </c>
    </row>
    <row r="157" spans="1:251" s="4" customFormat="1" ht="12" customHeight="1" x14ac:dyDescent="0.2">
      <c r="A157" s="52"/>
      <c r="B157" s="10" t="s">
        <v>6</v>
      </c>
      <c r="C157" s="11" t="s">
        <v>7</v>
      </c>
      <c r="D157" s="11" t="s">
        <v>8</v>
      </c>
      <c r="E157" s="11" t="s">
        <v>9</v>
      </c>
      <c r="F157" s="11" t="s">
        <v>10</v>
      </c>
      <c r="G157" s="52"/>
      <c r="H157" s="52"/>
    </row>
    <row r="158" spans="1:251" s="4" customFormat="1" x14ac:dyDescent="0.2">
      <c r="A158" s="12" t="s">
        <v>232</v>
      </c>
      <c r="B158" s="12"/>
      <c r="C158" s="12"/>
      <c r="D158" s="12"/>
      <c r="E158" s="12"/>
      <c r="F158" s="12"/>
      <c r="G158" s="12"/>
      <c r="H158" s="12"/>
    </row>
    <row r="159" spans="1:251" s="18" customFormat="1" x14ac:dyDescent="0.2">
      <c r="A159" s="13" t="s">
        <v>30</v>
      </c>
      <c r="B159" s="14">
        <v>90</v>
      </c>
      <c r="C159" s="15">
        <v>10.6</v>
      </c>
      <c r="D159" s="15">
        <v>12.6</v>
      </c>
      <c r="E159" s="15">
        <v>9.06</v>
      </c>
      <c r="F159" s="15">
        <v>207.09</v>
      </c>
      <c r="G159" s="16" t="s">
        <v>31</v>
      </c>
      <c r="H159" s="17" t="s">
        <v>32</v>
      </c>
    </row>
    <row r="160" spans="1:251" s="4" customFormat="1" x14ac:dyDescent="0.2">
      <c r="A160" s="17" t="s">
        <v>125</v>
      </c>
      <c r="B160" s="37">
        <v>150</v>
      </c>
      <c r="C160" s="66">
        <v>2.6</v>
      </c>
      <c r="D160" s="66">
        <v>11.8</v>
      </c>
      <c r="E160" s="66">
        <v>12.81</v>
      </c>
      <c r="F160" s="66">
        <v>163.5</v>
      </c>
      <c r="G160" s="93" t="s">
        <v>126</v>
      </c>
      <c r="H160" s="71" t="s">
        <v>127</v>
      </c>
    </row>
    <row r="161" spans="1:251" s="4" customFormat="1" x14ac:dyDescent="0.2">
      <c r="A161" s="13" t="s">
        <v>21</v>
      </c>
      <c r="B161" s="19">
        <v>215</v>
      </c>
      <c r="C161" s="19">
        <v>7.0000000000000007E-2</v>
      </c>
      <c r="D161" s="19">
        <v>0.02</v>
      </c>
      <c r="E161" s="19">
        <v>15</v>
      </c>
      <c r="F161" s="19">
        <v>60</v>
      </c>
      <c r="G161" s="21" t="s">
        <v>22</v>
      </c>
      <c r="H161" s="22" t="s">
        <v>23</v>
      </c>
    </row>
    <row r="162" spans="1:251" s="4" customFormat="1" x14ac:dyDescent="0.2">
      <c r="A162" s="23" t="s">
        <v>45</v>
      </c>
      <c r="B162" s="24">
        <v>20</v>
      </c>
      <c r="C162" s="25">
        <v>1.3</v>
      </c>
      <c r="D162" s="25">
        <v>0.2</v>
      </c>
      <c r="E162" s="25">
        <v>8.6</v>
      </c>
      <c r="F162" s="25">
        <v>43</v>
      </c>
      <c r="G162" s="26">
        <v>11</v>
      </c>
      <c r="H162" s="13" t="s">
        <v>47</v>
      </c>
    </row>
    <row r="163" spans="1:251" s="4" customFormat="1" x14ac:dyDescent="0.2">
      <c r="A163" s="27" t="s">
        <v>25</v>
      </c>
      <c r="B163" s="28">
        <f t="shared" ref="B163:F163" si="22">SUM(B159:B162)</f>
        <v>475</v>
      </c>
      <c r="C163" s="58">
        <f t="shared" si="22"/>
        <v>14.57</v>
      </c>
      <c r="D163" s="58">
        <f t="shared" si="22"/>
        <v>24.619999999999997</v>
      </c>
      <c r="E163" s="58">
        <f t="shared" si="22"/>
        <v>45.470000000000006</v>
      </c>
      <c r="F163" s="58">
        <f t="shared" si="22"/>
        <v>473.59000000000003</v>
      </c>
      <c r="G163" s="28"/>
      <c r="H163" s="17"/>
    </row>
    <row r="164" spans="1:251" s="4" customFormat="1" x14ac:dyDescent="0.2">
      <c r="A164" s="1" t="s">
        <v>233</v>
      </c>
      <c r="B164" s="2"/>
      <c r="C164" s="30"/>
      <c r="D164" s="30"/>
      <c r="E164" s="30"/>
      <c r="F164" s="30"/>
      <c r="G164" s="2"/>
      <c r="H164" s="3"/>
    </row>
    <row r="165" spans="1:251" s="68" customFormat="1" x14ac:dyDescent="0.2">
      <c r="A165" s="23" t="s">
        <v>186</v>
      </c>
      <c r="B165" s="65">
        <v>100</v>
      </c>
      <c r="C165" s="66">
        <v>8.64</v>
      </c>
      <c r="D165" s="66">
        <v>9.85</v>
      </c>
      <c r="E165" s="66">
        <v>45.53</v>
      </c>
      <c r="F165" s="66">
        <v>292.98</v>
      </c>
      <c r="G165" s="67" t="s">
        <v>187</v>
      </c>
      <c r="H165" s="31" t="s">
        <v>188</v>
      </c>
    </row>
    <row r="166" spans="1:251" s="4" customFormat="1" x14ac:dyDescent="0.2">
      <c r="A166" s="17" t="s">
        <v>54</v>
      </c>
      <c r="B166" s="37">
        <v>100</v>
      </c>
      <c r="C166" s="24">
        <v>0.4</v>
      </c>
      <c r="D166" s="24">
        <v>0.4</v>
      </c>
      <c r="E166" s="24">
        <f>19.6/2</f>
        <v>9.8000000000000007</v>
      </c>
      <c r="F166" s="24">
        <f>94/2</f>
        <v>47</v>
      </c>
      <c r="G166" s="38" t="s">
        <v>55</v>
      </c>
      <c r="H166" s="17" t="s">
        <v>56</v>
      </c>
    </row>
    <row r="167" spans="1:251" s="4" customFormat="1" x14ac:dyDescent="0.2">
      <c r="A167" s="39" t="s">
        <v>169</v>
      </c>
      <c r="B167" s="40">
        <v>200</v>
      </c>
      <c r="C167" s="41">
        <v>0.6</v>
      </c>
      <c r="D167" s="41">
        <v>0.4</v>
      </c>
      <c r="E167" s="41">
        <v>32.6</v>
      </c>
      <c r="F167" s="41">
        <v>136.4</v>
      </c>
      <c r="G167" s="42" t="s">
        <v>170</v>
      </c>
      <c r="H167" s="43" t="s">
        <v>171</v>
      </c>
    </row>
    <row r="168" spans="1:251" s="4" customFormat="1" x14ac:dyDescent="0.2">
      <c r="A168" s="44" t="s">
        <v>25</v>
      </c>
      <c r="B168" s="45">
        <f t="shared" ref="B168:F168" si="23">SUM(B165:B167)</f>
        <v>400</v>
      </c>
      <c r="C168" s="45">
        <f t="shared" si="23"/>
        <v>9.64</v>
      </c>
      <c r="D168" s="45">
        <f t="shared" si="23"/>
        <v>10.65</v>
      </c>
      <c r="E168" s="45">
        <f t="shared" si="23"/>
        <v>87.93</v>
      </c>
      <c r="F168" s="45">
        <f t="shared" si="23"/>
        <v>476.38</v>
      </c>
      <c r="G168" s="46"/>
      <c r="H168" s="47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</row>
  </sheetData>
  <mergeCells count="86">
    <mergeCell ref="A158:H158"/>
    <mergeCell ref="A164:H164"/>
    <mergeCell ref="A145:H145"/>
    <mergeCell ref="A150:H150"/>
    <mergeCell ref="A155:H155"/>
    <mergeCell ref="A156:A157"/>
    <mergeCell ref="B156:F156"/>
    <mergeCell ref="G156:G157"/>
    <mergeCell ref="H156:H157"/>
    <mergeCell ref="A131:H131"/>
    <mergeCell ref="A137:H137"/>
    <mergeCell ref="A142:H142"/>
    <mergeCell ref="A143:A144"/>
    <mergeCell ref="B143:F143"/>
    <mergeCell ref="G143:G144"/>
    <mergeCell ref="H143:H144"/>
    <mergeCell ref="A117:H117"/>
    <mergeCell ref="A123:H123"/>
    <mergeCell ref="A128:H128"/>
    <mergeCell ref="A129:A130"/>
    <mergeCell ref="B129:F129"/>
    <mergeCell ref="G129:G130"/>
    <mergeCell ref="H129:H130"/>
    <mergeCell ref="A103:H103"/>
    <mergeCell ref="A109:H109"/>
    <mergeCell ref="A114:H114"/>
    <mergeCell ref="A115:A116"/>
    <mergeCell ref="B115:F115"/>
    <mergeCell ref="G115:G116"/>
    <mergeCell ref="H115:H116"/>
    <mergeCell ref="A89:H89"/>
    <mergeCell ref="A95:H95"/>
    <mergeCell ref="A100:H100"/>
    <mergeCell ref="A101:A102"/>
    <mergeCell ref="B101:F101"/>
    <mergeCell ref="G101:G102"/>
    <mergeCell ref="H101:H102"/>
    <mergeCell ref="A75:H75"/>
    <mergeCell ref="A80:H80"/>
    <mergeCell ref="A85:H85"/>
    <mergeCell ref="A86:H86"/>
    <mergeCell ref="A87:A88"/>
    <mergeCell ref="B87:F87"/>
    <mergeCell ref="G87:G88"/>
    <mergeCell ref="H87:H88"/>
    <mergeCell ref="A61:H61"/>
    <mergeCell ref="A67:H67"/>
    <mergeCell ref="A72:H72"/>
    <mergeCell ref="A73:A74"/>
    <mergeCell ref="B73:F73"/>
    <mergeCell ref="G73:G74"/>
    <mergeCell ref="H73:H74"/>
    <mergeCell ref="A47:H47"/>
    <mergeCell ref="A53:H53"/>
    <mergeCell ref="A58:H58"/>
    <mergeCell ref="A59:A60"/>
    <mergeCell ref="B59:F59"/>
    <mergeCell ref="G59:G60"/>
    <mergeCell ref="H59:H60"/>
    <mergeCell ref="A32:H32"/>
    <mergeCell ref="A39:H39"/>
    <mergeCell ref="A44:H44"/>
    <mergeCell ref="A45:A46"/>
    <mergeCell ref="B45:F45"/>
    <mergeCell ref="G45:G46"/>
    <mergeCell ref="H45:H46"/>
    <mergeCell ref="A19:H19"/>
    <mergeCell ref="A24:H24"/>
    <mergeCell ref="A29:H29"/>
    <mergeCell ref="A30:A31"/>
    <mergeCell ref="B30:F30"/>
    <mergeCell ref="G30:G31"/>
    <mergeCell ref="H30:H31"/>
    <mergeCell ref="A5:H5"/>
    <mergeCell ref="A11:H11"/>
    <mergeCell ref="A16:H16"/>
    <mergeCell ref="A17:A18"/>
    <mergeCell ref="B17:F17"/>
    <mergeCell ref="G17:G18"/>
    <mergeCell ref="H17:H18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1,2,4 классы (14.2)</vt:lpstr>
      <vt:lpstr>3 классы (14.2)</vt:lpstr>
      <vt:lpstr>общее</vt:lpstr>
      <vt:lpstr>модуль (14.2)</vt:lpstr>
      <vt:lpstr>ОВЗ 3 кл. 2 смена (14.2)</vt:lpstr>
      <vt:lpstr>ОВЗ 1,2,4 кл. 1 см</vt:lpstr>
      <vt:lpstr>МО,СВО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dcterms:created xsi:type="dcterms:W3CDTF">2015-06-05T18:19:34Z</dcterms:created>
  <dcterms:modified xsi:type="dcterms:W3CDTF">2023-12-08T08:02:57Z</dcterms:modified>
</cp:coreProperties>
</file>